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cyps-data\SS Strat Plan\Strategic Planning\ADMISSIONS\Published Admission Limits_\PAN 28-29\"/>
    </mc:Choice>
  </mc:AlternateContent>
  <xr:revisionPtr revIDLastSave="0" documentId="13_ncr:1_{5B466198-8616-4F2C-ACF6-95AB7AA900EC}" xr6:coauthVersionLast="47" xr6:coauthVersionMax="47" xr10:uidLastSave="{00000000-0000-0000-0000-000000000000}"/>
  <bookViews>
    <workbookView xWindow="28690" yWindow="-110" windowWidth="29020" windowHeight="15700" xr2:uid="{00000000-000D-0000-FFFF-FFFF00000000}"/>
  </bookViews>
  <sheets>
    <sheet name="SECONDARY response sheet " sheetId="1" r:id="rId1"/>
    <sheet name="Sheet2" sheetId="2" state="hidden" r:id="rId2"/>
  </sheets>
  <externalReferences>
    <externalReference r:id="rId3"/>
    <externalReference r:id="rId4"/>
  </externalReferences>
  <definedNames>
    <definedName name="_xlnm._FilterDatabase" localSheetId="1" hidden="1">Sheet2!$A$1:$T$43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1" l="1"/>
  <c r="F3" i="2" l="1"/>
  <c r="G3" i="2"/>
  <c r="F4" i="2"/>
  <c r="G4" i="2"/>
  <c r="F5" i="2"/>
  <c r="G5" i="2"/>
  <c r="F6" i="2"/>
  <c r="G6" i="2"/>
  <c r="F7" i="2"/>
  <c r="G7" i="2"/>
  <c r="F8" i="2"/>
  <c r="G8" i="2"/>
  <c r="F9" i="2"/>
  <c r="G9" i="2"/>
  <c r="F10" i="2"/>
  <c r="G10" i="2"/>
  <c r="F11" i="2"/>
  <c r="G11" i="2"/>
  <c r="F12" i="2"/>
  <c r="G12" i="2"/>
  <c r="F13" i="2"/>
  <c r="G13" i="2"/>
  <c r="F14" i="2"/>
  <c r="G14" i="2"/>
  <c r="F15" i="2"/>
  <c r="G15" i="2"/>
  <c r="F16" i="2"/>
  <c r="G16" i="2"/>
  <c r="F17" i="2"/>
  <c r="G17" i="2"/>
  <c r="F18" i="2"/>
  <c r="G18" i="2"/>
  <c r="F19" i="2"/>
  <c r="G19" i="2"/>
  <c r="F20" i="2"/>
  <c r="G20" i="2"/>
  <c r="F21" i="2"/>
  <c r="G21" i="2"/>
  <c r="F22" i="2"/>
  <c r="G22" i="2"/>
  <c r="F23" i="2"/>
  <c r="G23" i="2"/>
  <c r="F24" i="2"/>
  <c r="G24" i="2"/>
  <c r="F25" i="2"/>
  <c r="G25" i="2"/>
  <c r="F26" i="2"/>
  <c r="G26" i="2"/>
  <c r="F27" i="2"/>
  <c r="G27" i="2"/>
  <c r="F28" i="2"/>
  <c r="G28" i="2"/>
  <c r="F29" i="2"/>
  <c r="G29" i="2"/>
  <c r="F30" i="2"/>
  <c r="G30" i="2"/>
  <c r="F31" i="2"/>
  <c r="G31" i="2"/>
  <c r="F32" i="2"/>
  <c r="G32" i="2"/>
  <c r="F33" i="2"/>
  <c r="G33" i="2"/>
  <c r="F34" i="2"/>
  <c r="G34" i="2"/>
  <c r="F35" i="2"/>
  <c r="G35" i="2"/>
  <c r="F36" i="2"/>
  <c r="G36" i="2"/>
  <c r="F37" i="2"/>
  <c r="G37" i="2"/>
  <c r="F38" i="2"/>
  <c r="G38" i="2"/>
  <c r="F39" i="2"/>
  <c r="G39" i="2"/>
  <c r="F40" i="2"/>
  <c r="G40" i="2"/>
  <c r="F41" i="2"/>
  <c r="G41" i="2"/>
  <c r="F42" i="2"/>
  <c r="G42" i="2"/>
  <c r="G2" i="2"/>
  <c r="F2" i="2"/>
  <c r="G21" i="1" l="1"/>
  <c r="G23" i="1"/>
  <c r="G22" i="1"/>
  <c r="G20" i="1"/>
  <c r="G19" i="1"/>
  <c r="O35" i="2"/>
  <c r="N35" i="2"/>
  <c r="O33" i="2"/>
  <c r="N33" i="2"/>
  <c r="O29" i="2"/>
  <c r="N29" i="2"/>
  <c r="O26" i="2"/>
  <c r="N26" i="2"/>
  <c r="O25" i="2"/>
  <c r="N25" i="2"/>
  <c r="O23" i="2"/>
  <c r="N23" i="2"/>
  <c r="N14" i="2"/>
  <c r="O14" i="2"/>
  <c r="N16" i="2"/>
  <c r="O16" i="2"/>
  <c r="O17" i="2"/>
  <c r="N18" i="2"/>
  <c r="O18" i="2"/>
  <c r="O13" i="2"/>
  <c r="N13" i="2"/>
  <c r="O5" i="2"/>
  <c r="N5" i="2"/>
  <c r="M32" i="2" l="1"/>
  <c r="M11" i="2"/>
  <c r="M12" i="2"/>
  <c r="L14" i="2"/>
  <c r="M14" i="2"/>
  <c r="L16" i="2"/>
  <c r="M16" i="2"/>
  <c r="M17" i="2"/>
  <c r="L18" i="2"/>
  <c r="M18" i="2"/>
  <c r="L23" i="2"/>
  <c r="M23" i="2"/>
  <c r="M24" i="2"/>
  <c r="L25" i="2"/>
  <c r="M25" i="2"/>
  <c r="L26" i="2"/>
  <c r="M26" i="2"/>
  <c r="L29" i="2"/>
  <c r="M29" i="2"/>
  <c r="M34" i="2"/>
  <c r="L35" i="2"/>
  <c r="M35" i="2"/>
  <c r="M36" i="2"/>
  <c r="M38" i="2"/>
  <c r="M39" i="2"/>
  <c r="M4" i="2"/>
  <c r="M5" i="2"/>
  <c r="M7" i="2"/>
  <c r="M8" i="2"/>
  <c r="M13" i="2"/>
  <c r="M2" i="2"/>
  <c r="G38" i="1" l="1"/>
  <c r="J33" i="2"/>
  <c r="K33" i="2"/>
  <c r="K14" i="2"/>
  <c r="J23" i="2"/>
  <c r="K23" i="2"/>
  <c r="J20" i="2"/>
  <c r="K20" i="2"/>
  <c r="J34" i="2"/>
  <c r="K34" i="2"/>
  <c r="J29" i="2"/>
  <c r="K29" i="2"/>
  <c r="K5" i="2"/>
  <c r="J35" i="2"/>
  <c r="K35" i="2"/>
  <c r="J25" i="2"/>
  <c r="J18" i="2"/>
  <c r="K13" i="2"/>
  <c r="J26" i="2"/>
  <c r="K26" i="2"/>
  <c r="J40" i="2"/>
  <c r="K36" i="2"/>
  <c r="K4" i="2"/>
  <c r="K11" i="2"/>
  <c r="K8" i="2"/>
  <c r="K7" i="2"/>
  <c r="J22" i="2"/>
  <c r="K22" i="2"/>
  <c r="J32" i="2"/>
  <c r="K32" i="2"/>
  <c r="K10" i="2"/>
  <c r="K9" i="2"/>
  <c r="J21" i="2"/>
  <c r="K21" i="2"/>
  <c r="K6" i="2"/>
  <c r="J24" i="2"/>
  <c r="K24" i="2"/>
  <c r="J19" i="2"/>
  <c r="K19" i="2"/>
  <c r="K31" i="2"/>
  <c r="K12" i="2"/>
  <c r="K17" i="2"/>
  <c r="K30" i="2"/>
  <c r="K37" i="2"/>
  <c r="J27" i="2"/>
  <c r="K27" i="2"/>
  <c r="J42" i="2"/>
  <c r="K42" i="2"/>
  <c r="K38" i="2"/>
  <c r="J39" i="2"/>
  <c r="K39" i="2"/>
  <c r="J41" i="2"/>
  <c r="K41" i="2"/>
  <c r="K15" i="2"/>
  <c r="J28" i="2"/>
  <c r="K28" i="2"/>
  <c r="K16" i="2"/>
  <c r="J16" i="2"/>
  <c r="D13" i="1"/>
  <c r="C8" i="1"/>
</calcChain>
</file>

<file path=xl/sharedStrings.xml><?xml version="1.0" encoding="utf-8"?>
<sst xmlns="http://schemas.openxmlformats.org/spreadsheetml/2006/main" count="347" uniqueCount="117">
  <si>
    <t>Age Range of School</t>
  </si>
  <si>
    <t>Total</t>
  </si>
  <si>
    <t xml:space="preserve">Voluntary Aided, Foundation and Academy Schools only </t>
  </si>
  <si>
    <t>Headteacher (printed name, signature or e-signature)</t>
  </si>
  <si>
    <t>Chair of Governors (printed name, signature or e-signature)</t>
  </si>
  <si>
    <t>Date</t>
  </si>
  <si>
    <t>DfE No. 815-</t>
  </si>
  <si>
    <t>School</t>
  </si>
  <si>
    <t>School Type</t>
  </si>
  <si>
    <t>SPO</t>
  </si>
  <si>
    <t>AAO</t>
  </si>
  <si>
    <t>Indicated Admission Number</t>
  </si>
  <si>
    <t xml:space="preserve">Community </t>
  </si>
  <si>
    <t>mark.ashton@northyorks.gov.uk</t>
  </si>
  <si>
    <t>sue.turley@northyorks.gov.uk</t>
  </si>
  <si>
    <t>john.s.lee@northyorks.gov.uk</t>
  </si>
  <si>
    <t>vickie.hemming-allen@northyorks.gov.uk</t>
  </si>
  <si>
    <t>nicola.wright@northyorks.gov.uk</t>
  </si>
  <si>
    <t xml:space="preserve">email contact details </t>
  </si>
  <si>
    <t>SPO Comments</t>
  </si>
  <si>
    <t>AAO Comments</t>
  </si>
  <si>
    <t>Bedale High School</t>
  </si>
  <si>
    <t>Boroughbridge High School</t>
  </si>
  <si>
    <t>King James's School</t>
  </si>
  <si>
    <t>Malton School</t>
  </si>
  <si>
    <t>Nidderdale High School</t>
  </si>
  <si>
    <t>Ripon Grammar School</t>
  </si>
  <si>
    <t>117 inc 14 boarders</t>
  </si>
  <si>
    <t>Risedale Sports and Community College</t>
  </si>
  <si>
    <t>Selby High School Specialist School for the Arts and Science</t>
  </si>
  <si>
    <t>Settle College</t>
  </si>
  <si>
    <t>Thirsk School &amp; Sixth Form College</t>
  </si>
  <si>
    <t>Upper Wharfedale School</t>
  </si>
  <si>
    <t>Ermysted's Grammar School</t>
  </si>
  <si>
    <t>Voluntary Aided</t>
  </si>
  <si>
    <t>Barlby High School</t>
  </si>
  <si>
    <t>Academy</t>
  </si>
  <si>
    <t>Brayton Academy</t>
  </si>
  <si>
    <t>George Pindar School</t>
  </si>
  <si>
    <t>Graham School</t>
  </si>
  <si>
    <t>Harrogate Grammar School</t>
  </si>
  <si>
    <t>Harrogate High School</t>
  </si>
  <si>
    <t>Lady Lumley's School</t>
  </si>
  <si>
    <t>Northallerton School &amp; Sixth Form College</t>
  </si>
  <si>
    <t>Norton College</t>
  </si>
  <si>
    <t>Outwood Academy Easingwold</t>
  </si>
  <si>
    <t>Outwood Academy Ripon</t>
  </si>
  <si>
    <t>Richmond School</t>
  </si>
  <si>
    <t>Rossett School</t>
  </si>
  <si>
    <t>Ryedale School</t>
  </si>
  <si>
    <t>Scalby School</t>
  </si>
  <si>
    <t>Sherburn High School</t>
  </si>
  <si>
    <t>Skipton Girls' High School</t>
  </si>
  <si>
    <t>South Craven School</t>
  </si>
  <si>
    <t>St Aidan's Church of England High School</t>
  </si>
  <si>
    <t>St Augustine's Roman Catholic School, Scarborough</t>
  </si>
  <si>
    <t>St Francis Xavier School</t>
  </si>
  <si>
    <t>St John Fisher Catholic High School</t>
  </si>
  <si>
    <t>Stokesley School</t>
  </si>
  <si>
    <t>Tadcaster Grammar School</t>
  </si>
  <si>
    <t>The Skipton Academy</t>
  </si>
  <si>
    <t>Scarborough University Technical College</t>
  </si>
  <si>
    <t>UTC</t>
  </si>
  <si>
    <t>Julia.temple@northyorks.gov.uk</t>
  </si>
  <si>
    <t>rachel.conyers@northyorks.gov.uks</t>
  </si>
  <si>
    <t>N/A</t>
  </si>
  <si>
    <t>Determined sixth form admission number</t>
  </si>
  <si>
    <t>Proposed sixth form admission number</t>
  </si>
  <si>
    <t>Year 7</t>
  </si>
  <si>
    <t>Year 8</t>
  </si>
  <si>
    <t>Year 9</t>
  </si>
  <si>
    <t>Year 10</t>
  </si>
  <si>
    <t>Year 11</t>
  </si>
  <si>
    <t>Year 12</t>
  </si>
  <si>
    <t>Year 13</t>
  </si>
  <si>
    <t>Year 14</t>
  </si>
  <si>
    <t>Is your school currently undergoing building works or are there any proposed building works at your school and would the school capacity be increased as a result of this?  If the answer is yes to either of these questions please give FULL details (including measurements) below.</t>
  </si>
  <si>
    <t>Age range</t>
  </si>
  <si>
    <t>11 to 16</t>
  </si>
  <si>
    <t>11 to 18</t>
  </si>
  <si>
    <t>13 to 18</t>
  </si>
  <si>
    <t>Filey School</t>
  </si>
  <si>
    <t>Test School</t>
  </si>
  <si>
    <t>Published Admission Number 2025/2026</t>
  </si>
  <si>
    <t>Published 6th Form Admission Number 2025/2026</t>
  </si>
  <si>
    <t>Whitby School</t>
  </si>
  <si>
    <t>Yr 9 = 90, Yr 10 = 90, Yr 11 = 90</t>
  </si>
  <si>
    <t xml:space="preserve">Polite reminder - Could all schools please ensure that all relevant details are regularly updated on Get Information About Schools - https://get-information-schools.service.gov.uk/ </t>
  </si>
  <si>
    <t>When did you last consult on your admission arrangements?</t>
  </si>
  <si>
    <t>All Schools - Any other comments you wish to make.</t>
  </si>
  <si>
    <t xml:space="preserve">The Wensleydale School </t>
  </si>
  <si>
    <t>All Schools - please complete yellow boxes only - once cell B8 (9999) has been complete other boxes will auto fill</t>
  </si>
  <si>
    <t>If you wish to discuss admission arrangements relating to your school please contact the Strategic Planning Officer for your school.</t>
  </si>
  <si>
    <t>Please contact nicola.howells@northyorks.gov.uk on behalf of SPO</t>
  </si>
  <si>
    <t>Strategic Planning Officer (SPO)</t>
  </si>
  <si>
    <t>Published Admission Number 2026/27</t>
  </si>
  <si>
    <t>Published 6th form Admission Number 2026/27</t>
  </si>
  <si>
    <t>Published Admission Number 2027/28</t>
  </si>
  <si>
    <t>Published 6th form Admission Number 2027/28</t>
  </si>
  <si>
    <t>For any PAN changes for 2028/29 please note in this column if not please state that you agree that the PAN remains as at 2027/28</t>
  </si>
  <si>
    <t>x</t>
  </si>
  <si>
    <t>Proposed Admission Arrangements 2028/2029</t>
  </si>
  <si>
    <t>It would also help with school place planning if you could please provide the current number of pupils you have on roll by year group - September 2026</t>
  </si>
  <si>
    <r>
      <t xml:space="preserve">Do you need to consult on your admission arrangments for 2028/29?                                                          </t>
    </r>
    <r>
      <rPr>
        <b/>
        <sz val="11"/>
        <color theme="1"/>
        <rFont val="Arial Nova"/>
        <family val="2"/>
      </rPr>
      <t>(if unsure please refer to the Admissions Code)</t>
    </r>
    <r>
      <rPr>
        <sz val="11"/>
        <color theme="1"/>
        <rFont val="Arial Nova"/>
        <family val="2"/>
      </rPr>
      <t xml:space="preserve"> </t>
    </r>
    <r>
      <rPr>
        <sz val="8"/>
        <color theme="1"/>
        <rFont val="Arial Nova"/>
        <family val="2"/>
      </rPr>
      <t>https://assets.publishing.service.gov.uk/media/60ebfeb08fa8f50c76838685/School_admissions_code_2021.pdf</t>
    </r>
  </si>
  <si>
    <t>Would you be prepared if required to admit pupils above your Published Admission Number for 2027/2028?</t>
  </si>
  <si>
    <t>If yes to the above how many pupils would you be prepared to admit in 2027/2028 into your first year of entry?</t>
  </si>
  <si>
    <r>
      <rPr>
        <b/>
        <sz val="12"/>
        <color theme="1"/>
        <rFont val="Arial Nova"/>
        <family val="2"/>
      </rPr>
      <t>Determined</t>
    </r>
    <r>
      <rPr>
        <sz val="12"/>
        <color theme="1"/>
        <rFont val="Arial Nova"/>
        <family val="2"/>
      </rPr>
      <t xml:space="preserve"> Published Admission Number 2027/2028</t>
    </r>
  </si>
  <si>
    <r>
      <rPr>
        <b/>
        <sz val="12"/>
        <color theme="1"/>
        <rFont val="Arial Nova"/>
        <family val="2"/>
      </rPr>
      <t>Proposed</t>
    </r>
    <r>
      <rPr>
        <sz val="12"/>
        <color theme="1"/>
        <rFont val="Arial Nova"/>
        <family val="2"/>
      </rPr>
      <t xml:space="preserve"> Admission Number 2028/2029</t>
    </r>
  </si>
  <si>
    <r>
      <t xml:space="preserve">If you </t>
    </r>
    <r>
      <rPr>
        <b/>
        <u/>
        <sz val="12"/>
        <color theme="1"/>
        <rFont val="Arial Nova"/>
        <family val="2"/>
      </rPr>
      <t>DO NOT</t>
    </r>
    <r>
      <rPr>
        <sz val="12"/>
        <color theme="1"/>
        <rFont val="Arial Nova"/>
        <family val="2"/>
      </rPr>
      <t xml:space="preserve"> agree with the proposed Admission Number for 2028/2029 please add your suggested PAN with reasons for change.</t>
    </r>
  </si>
  <si>
    <t>Published Admission Number 2028/29</t>
  </si>
  <si>
    <t>Published 6th form Admission Number 2028/29</t>
  </si>
  <si>
    <t>Admissions and Appeals Officer</t>
  </si>
  <si>
    <t>please advise</t>
  </si>
  <si>
    <t>Net Capacity (May 2026)</t>
  </si>
  <si>
    <r>
      <t xml:space="preserve">Could you please complete this form and return before </t>
    </r>
    <r>
      <rPr>
        <sz val="12"/>
        <color rgb="FF0070C0"/>
        <rFont val="Arial Nova"/>
        <family val="2"/>
      </rPr>
      <t>25th September 2026</t>
    </r>
    <r>
      <rPr>
        <sz val="12"/>
        <rFont val="Arial Nova"/>
        <family val="2"/>
      </rPr>
      <t xml:space="preserve"> to </t>
    </r>
    <r>
      <rPr>
        <sz val="12"/>
        <color rgb="FF0070C0"/>
        <rFont val="Arial Nova"/>
        <family val="2"/>
      </rPr>
      <t xml:space="preserve">AdmissionpoliciesandPANS@northyorks.gov.uk </t>
    </r>
  </si>
  <si>
    <t xml:space="preserve">DfE No. 815 (last 4 digits) </t>
  </si>
  <si>
    <t>A. D. 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</si>
</sst>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Arial"/>
      <family val="2"/>
    </font>
    <font>
      <u/>
      <sz val="12"/>
      <color theme="10"/>
      <name val="Arial"/>
      <family val="2"/>
    </font>
    <font>
      <sz val="18"/>
      <color theme="1"/>
      <name val="Arial Nova"/>
      <family val="2"/>
    </font>
    <font>
      <sz val="12"/>
      <color theme="1"/>
      <name val="Arial Nova"/>
      <family val="2"/>
    </font>
    <font>
      <b/>
      <sz val="12"/>
      <color rgb="FF7030A0"/>
      <name val="Arial Nova"/>
      <family val="2"/>
    </font>
    <font>
      <b/>
      <sz val="12"/>
      <color theme="1"/>
      <name val="Arial Nova"/>
      <family val="2"/>
    </font>
    <font>
      <sz val="8"/>
      <color rgb="FF00B050"/>
      <name val="Arial Nova"/>
      <family val="2"/>
    </font>
    <font>
      <b/>
      <sz val="12"/>
      <color rgb="FF00B050"/>
      <name val="Arial Nova"/>
      <family val="2"/>
    </font>
    <font>
      <sz val="12"/>
      <color rgb="FF7030A0"/>
      <name val="Arial Nova"/>
      <family val="2"/>
    </font>
    <font>
      <sz val="12"/>
      <name val="Arial Nova"/>
      <family val="2"/>
    </font>
    <font>
      <sz val="12"/>
      <color rgb="FFFF0000"/>
      <name val="Arial Nova"/>
      <family val="2"/>
    </font>
    <font>
      <b/>
      <u/>
      <sz val="9"/>
      <color rgb="FFFF0000"/>
      <name val="Arial Nova"/>
      <family val="2"/>
    </font>
    <font>
      <sz val="12"/>
      <name val="Arial"/>
      <family val="2"/>
    </font>
    <font>
      <sz val="11"/>
      <color rgb="FF7030A0"/>
      <name val="Arial Nova"/>
      <family val="2"/>
    </font>
    <font>
      <b/>
      <u/>
      <sz val="12"/>
      <color theme="1"/>
      <name val="Arial Nova"/>
      <family val="2"/>
    </font>
    <font>
      <b/>
      <u/>
      <sz val="11"/>
      <color rgb="FF0070C0"/>
      <name val="Arial Nova"/>
      <family val="2"/>
    </font>
    <font>
      <b/>
      <sz val="8"/>
      <color rgb="FFFF0000"/>
      <name val="Arial Nova"/>
      <family val="2"/>
    </font>
    <font>
      <sz val="12"/>
      <color rgb="FF0070C0"/>
      <name val="Arial Nova"/>
      <family val="2"/>
    </font>
    <font>
      <sz val="18"/>
      <color rgb="FF0070C0"/>
      <name val="Arial Nova"/>
      <family val="2"/>
    </font>
    <font>
      <sz val="11"/>
      <color theme="1"/>
      <name val="Arial Nova"/>
      <family val="2"/>
    </font>
    <font>
      <b/>
      <sz val="14"/>
      <color theme="1"/>
      <name val="Arial Nova"/>
      <family val="2"/>
    </font>
    <font>
      <b/>
      <u/>
      <sz val="14"/>
      <color rgb="FFFF0000"/>
      <name val="Arial Nova"/>
      <family val="2"/>
    </font>
    <font>
      <b/>
      <sz val="11"/>
      <color theme="1"/>
      <name val="Arial Nova"/>
      <family val="2"/>
    </font>
    <font>
      <sz val="8"/>
      <color theme="1"/>
      <name val="Arial Nova"/>
      <family val="2"/>
    </font>
    <font>
      <b/>
      <sz val="11"/>
      <color rgb="FF7030A0"/>
      <name val="Arial Nova"/>
      <family val="2"/>
    </font>
    <font>
      <sz val="12"/>
      <color rgb="FFFF0000"/>
      <name val="Arial"/>
      <family val="2"/>
    </font>
    <font>
      <sz val="12"/>
      <color rgb="FF7030A0"/>
      <name val="Arial"/>
      <family val="2"/>
    </font>
    <font>
      <sz val="8"/>
      <name val="Arial"/>
      <family val="2"/>
    </font>
  </fonts>
  <fills count="6">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0"/>
        <bgColor indexed="64"/>
      </patternFill>
    </fill>
    <fill>
      <patternFill patternType="solid">
        <fgColor rgb="FFCCCCFF"/>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rgb="FFFF0000"/>
      </left>
      <right style="medium">
        <color rgb="FFFF0000"/>
      </right>
      <top style="medium">
        <color indexed="64"/>
      </top>
      <bottom style="medium">
        <color rgb="FFFF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1" fillId="0" borderId="0" xfId="1" applyAlignment="1">
      <alignment vertical="center" wrapText="1"/>
    </xf>
    <xf numFmtId="0" fontId="3" fillId="0" borderId="0" xfId="0" applyFont="1"/>
    <xf numFmtId="0" fontId="3" fillId="0" borderId="2" xfId="0" applyFont="1" applyBorder="1" applyAlignment="1">
      <alignment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wrapText="1"/>
    </xf>
    <xf numFmtId="0" fontId="3" fillId="0" borderId="5" xfId="0" applyFont="1" applyBorder="1" applyAlignment="1">
      <alignment vertical="center"/>
    </xf>
    <xf numFmtId="0" fontId="7" fillId="2" borderId="1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3" fillId="0" borderId="2" xfId="0" applyFont="1" applyBorder="1" applyAlignment="1">
      <alignment vertical="center"/>
    </xf>
    <xf numFmtId="0" fontId="7" fillId="0" borderId="1"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10" fillId="2" borderId="16" xfId="0" applyFont="1" applyFill="1" applyBorder="1" applyAlignment="1">
      <alignment horizontal="center" vertical="center"/>
    </xf>
    <xf numFmtId="0" fontId="2" fillId="0" borderId="0" xfId="0" applyFont="1" applyAlignment="1">
      <alignment horizontal="center"/>
    </xf>
    <xf numFmtId="0" fontId="12" fillId="0" borderId="0" xfId="0" applyFont="1" applyAlignment="1">
      <alignment vertical="center" wrapText="1"/>
    </xf>
    <xf numFmtId="0" fontId="4" fillId="0" borderId="1" xfId="0" applyFont="1" applyBorder="1" applyAlignment="1">
      <alignment horizontal="center" vertical="center" wrapText="1"/>
    </xf>
    <xf numFmtId="0" fontId="13" fillId="2" borderId="1" xfId="0" applyFont="1" applyFill="1" applyBorder="1" applyAlignment="1">
      <alignment vertical="center" wrapText="1"/>
    </xf>
    <xf numFmtId="0" fontId="8" fillId="2" borderId="1" xfId="0" applyFont="1" applyFill="1" applyBorder="1"/>
    <xf numFmtId="0" fontId="11" fillId="0" borderId="0" xfId="0" applyFont="1" applyAlignment="1">
      <alignment horizontal="center"/>
    </xf>
    <xf numFmtId="0" fontId="3" fillId="0" borderId="0" xfId="0" applyFont="1" applyAlignment="1">
      <alignment horizontal="left" wrapText="1"/>
    </xf>
    <xf numFmtId="0" fontId="3" fillId="0" borderId="13" xfId="0" applyFont="1" applyBorder="1" applyAlignment="1">
      <alignment horizontal="left" wrapText="1"/>
    </xf>
    <xf numFmtId="0" fontId="7" fillId="0" borderId="0" xfId="0" applyFont="1" applyAlignment="1">
      <alignment horizontal="center" vertical="center"/>
    </xf>
    <xf numFmtId="0" fontId="26" fillId="0" borderId="0" xfId="0" applyFont="1" applyAlignment="1">
      <alignment horizontal="center" vertical="center" wrapText="1"/>
    </xf>
    <xf numFmtId="0" fontId="25" fillId="0" borderId="0" xfId="0" applyFont="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3" xfId="0" applyFont="1" applyBorder="1" applyAlignment="1">
      <alignment horizontal="left" vertical="center" wrapText="1"/>
    </xf>
    <xf numFmtId="0" fontId="3" fillId="0" borderId="0" xfId="0" applyFont="1" applyAlignment="1">
      <alignment horizontal="left" vertical="center" wrapText="1"/>
    </xf>
    <xf numFmtId="0" fontId="3" fillId="0" borderId="14"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wrapText="1"/>
    </xf>
    <xf numFmtId="0" fontId="3" fillId="0" borderId="18" xfId="0" applyFont="1" applyBorder="1" applyAlignment="1">
      <alignment horizontal="left" wrapText="1"/>
    </xf>
    <xf numFmtId="0" fontId="3" fillId="0" borderId="20" xfId="0" applyFont="1" applyBorder="1" applyAlignment="1">
      <alignment horizontal="left" wrapText="1"/>
    </xf>
    <xf numFmtId="0" fontId="3" fillId="0" borderId="21" xfId="0" applyFont="1" applyBorder="1" applyAlignment="1">
      <alignment horizontal="left" wrapText="1"/>
    </xf>
    <xf numFmtId="0" fontId="16" fillId="2" borderId="5" xfId="0" applyFont="1" applyFill="1" applyBorder="1" applyAlignment="1">
      <alignment horizontal="left" vertical="top" wrapText="1"/>
    </xf>
    <xf numFmtId="0" fontId="16" fillId="2" borderId="6" xfId="0" applyFont="1" applyFill="1" applyBorder="1" applyAlignment="1">
      <alignment horizontal="left" vertical="top" wrapText="1"/>
    </xf>
    <xf numFmtId="0" fontId="16" fillId="2" borderId="7" xfId="0" applyFont="1" applyFill="1" applyBorder="1" applyAlignment="1">
      <alignment horizontal="left" vertical="top" wrapText="1"/>
    </xf>
    <xf numFmtId="0" fontId="16" fillId="2" borderId="13" xfId="0" applyFont="1" applyFill="1" applyBorder="1" applyAlignment="1">
      <alignment horizontal="left" vertical="top" wrapText="1"/>
    </xf>
    <xf numFmtId="0" fontId="16" fillId="2" borderId="0" xfId="0" applyFont="1" applyFill="1" applyAlignment="1">
      <alignment horizontal="left" vertical="top" wrapText="1"/>
    </xf>
    <xf numFmtId="0" fontId="16" fillId="2" borderId="14" xfId="0" applyFont="1" applyFill="1" applyBorder="1" applyAlignment="1">
      <alignment horizontal="left" vertical="top" wrapText="1"/>
    </xf>
    <xf numFmtId="0" fontId="16" fillId="2" borderId="8" xfId="0" applyFont="1" applyFill="1" applyBorder="1" applyAlignment="1">
      <alignment horizontal="left" vertical="top" wrapText="1"/>
    </xf>
    <xf numFmtId="0" fontId="16" fillId="2" borderId="9" xfId="0" applyFont="1" applyFill="1" applyBorder="1" applyAlignment="1">
      <alignment horizontal="left" vertical="top" wrapText="1"/>
    </xf>
    <xf numFmtId="0" fontId="16" fillId="2" borderId="10" xfId="0" applyFont="1" applyFill="1" applyBorder="1" applyAlignment="1">
      <alignment horizontal="left" vertical="top"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8" fillId="4" borderId="2" xfId="0" applyFont="1" applyFill="1" applyBorder="1" applyAlignment="1">
      <alignment horizontal="center"/>
    </xf>
    <xf numFmtId="0" fontId="18" fillId="4" borderId="3" xfId="0" applyFont="1" applyFill="1" applyBorder="1" applyAlignment="1">
      <alignment horizontal="center"/>
    </xf>
    <xf numFmtId="0" fontId="18" fillId="4" borderId="4" xfId="0" applyFont="1" applyFill="1" applyBorder="1" applyAlignment="1">
      <alignment horizontal="center"/>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11" fillId="0" borderId="0" xfId="0" applyFont="1" applyAlignment="1">
      <alignment horizont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3" fillId="2" borderId="15" xfId="0" applyFont="1" applyFill="1" applyBorder="1" applyAlignment="1">
      <alignment horizontal="center" vertical="center"/>
    </xf>
    <xf numFmtId="0" fontId="3" fillId="2" borderId="12" xfId="0" applyFont="1" applyFill="1" applyBorder="1" applyAlignment="1">
      <alignment horizontal="center" vertical="center"/>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19" fillId="2" borderId="2" xfId="0" applyFont="1" applyFill="1" applyBorder="1" applyAlignment="1">
      <alignment horizontal="left" vertical="top"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5" borderId="2" xfId="0" applyFont="1" applyFill="1" applyBorder="1" applyAlignment="1">
      <alignment horizontal="left" vertical="center" wrapText="1"/>
    </xf>
    <xf numFmtId="0" fontId="19" fillId="5" borderId="3" xfId="0" applyFont="1" applyFill="1" applyBorder="1" applyAlignment="1">
      <alignment horizontal="left" vertical="center" wrapText="1"/>
    </xf>
    <xf numFmtId="0" fontId="21" fillId="0" borderId="2" xfId="0" applyFont="1" applyBorder="1" applyAlignment="1">
      <alignment horizontal="center"/>
    </xf>
    <xf numFmtId="0" fontId="21" fillId="0" borderId="3" xfId="0" applyFont="1" applyBorder="1" applyAlignment="1">
      <alignment horizontal="center"/>
    </xf>
    <xf numFmtId="0" fontId="21" fillId="0" borderId="4" xfId="0" applyFont="1" applyBorder="1" applyAlignment="1">
      <alignment horizontal="center"/>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2" borderId="5" xfId="0" applyFont="1" applyFill="1" applyBorder="1" applyAlignment="1">
      <alignment horizontal="left" wrapText="1"/>
    </xf>
    <xf numFmtId="0" fontId="7" fillId="2" borderId="6" xfId="0" applyFont="1" applyFill="1" applyBorder="1" applyAlignment="1">
      <alignment horizontal="left" wrapText="1"/>
    </xf>
    <xf numFmtId="0" fontId="7" fillId="2" borderId="7" xfId="0" applyFont="1" applyFill="1" applyBorder="1" applyAlignment="1">
      <alignment horizontal="left" wrapText="1"/>
    </xf>
    <xf numFmtId="0" fontId="7" fillId="2" borderId="8" xfId="0" applyFont="1" applyFill="1" applyBorder="1" applyAlignment="1">
      <alignment horizontal="left" wrapText="1"/>
    </xf>
    <xf numFmtId="0" fontId="7" fillId="2" borderId="9" xfId="0" applyFont="1" applyFill="1" applyBorder="1" applyAlignment="1">
      <alignment horizontal="left" wrapText="1"/>
    </xf>
    <xf numFmtId="0" fontId="7" fillId="2" borderId="10" xfId="0" applyFont="1" applyFill="1" applyBorder="1" applyAlignment="1">
      <alignment horizontal="left" wrapText="1"/>
    </xf>
    <xf numFmtId="0" fontId="0" fillId="0" borderId="0" xfId="0" applyFill="1" applyAlignment="1">
      <alignment horizontal="center" vertical="center" wrapText="1"/>
    </xf>
    <xf numFmtId="0" fontId="26" fillId="0" borderId="0" xfId="0" applyFont="1" applyFill="1" applyAlignment="1">
      <alignment horizontal="center" vertical="center" wrapText="1"/>
    </xf>
    <xf numFmtId="0" fontId="12" fillId="0" borderId="0" xfId="0" applyFont="1" applyFill="1" applyAlignment="1">
      <alignment horizontal="center" vertical="center" wrapText="1"/>
    </xf>
    <xf numFmtId="0" fontId="7" fillId="2" borderId="19" xfId="0" applyFont="1" applyFill="1" applyBorder="1" applyAlignment="1">
      <alignment horizontal="center" vertical="center"/>
    </xf>
    <xf numFmtId="0" fontId="7" fillId="2" borderId="22" xfId="0" applyFont="1" applyFill="1" applyBorder="1" applyAlignment="1">
      <alignment horizontal="center" vertical="center"/>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colors>
    <mruColors>
      <color rgb="FFFFFFCC"/>
      <color rgb="FFCC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AN%2027%20-%2028/250606%20nh%20proposed%20Secondary%20PANs%202027-28.xlsx" TargetMode="External"/><Relationship Id="rId2" Type="http://schemas.openxmlformats.org/officeDocument/2006/relationships/externalLinkPath" Target="file:///N:\cyps-data\SS%20Strat%20Plan\Strategic%20Planning\ADMISSIONS\Published%20Admission%20Limits_\PAN%2027%20-%2028\250606%20nh%20proposed%20Secondary%20PANs%202027-28.xlsx" TargetMode="External"/><Relationship Id="rId1" Type="http://schemas.openxmlformats.org/officeDocument/2006/relationships/externalLinkPath" Target="/cyps-data/SS%20Strat%20Plan/Strategic%20Planning/ADMISSIONS/Published%20Admission%20Limits_/PAN%2027%20-%2028/250606%20nh%20proposed%20Secondary%20PANs%202027-28.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Nicola/NET%20CAPACITY%20ASSESSMENTS/Secondary%20&amp;%20Special%20Schools/Secondary%20&amp;%20Special%20School%20Net%20Capacity%20Assessment%20checklist.xlsx" TargetMode="External"/><Relationship Id="rId2" Type="http://schemas.openxmlformats.org/officeDocument/2006/relationships/externalLinkPath" Target="file:///N:\cyps-data\SS%20Strat%20Plan\Strategic%20Planning\Nicola\NET%20CAPACITY%20ASSESSMENTS\Secondary%20&amp;%20Special%20Schools\Secondary%20&amp;%20Special%20School%20Net%20Capacity%20Assessment%20checklist.xlsx" TargetMode="External"/><Relationship Id="rId1" Type="http://schemas.openxmlformats.org/officeDocument/2006/relationships/externalLinkPath" Target="/cyps-data/SS%20Strat%20Plan/Strategic%20Planning/Nicola/NET%20CAPACITY%20ASSESSMENTS/Secondary%20&amp;%20Special%20Schools/Secondary%20&amp;%20Special%20School%20Net%20Capacity%20Assessment%20check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condary"/>
    </sheetNames>
    <sheetDataSet>
      <sheetData sheetId="0">
        <row r="1">
          <cell r="A1" t="str">
            <v>The Local Authority determines Admission Arrangements and Published Admission Numbers for the following schools.</v>
          </cell>
          <cell r="B1"/>
          <cell r="C1"/>
          <cell r="D1"/>
          <cell r="E1"/>
          <cell r="F1"/>
          <cell r="G1"/>
          <cell r="H1"/>
          <cell r="I1"/>
          <cell r="J1"/>
          <cell r="K1"/>
          <cell r="L1"/>
          <cell r="M1"/>
        </row>
        <row r="2">
          <cell r="A2" t="str">
            <v>DfE No. 815-</v>
          </cell>
          <cell r="B2" t="str">
            <v>School</v>
          </cell>
          <cell r="C2" t="str">
            <v>School Type</v>
          </cell>
          <cell r="D2" t="str">
            <v>SPO</v>
          </cell>
          <cell r="E2" t="str">
            <v>AAO</v>
          </cell>
          <cell r="F2" t="str">
            <v>Published Admission Number 2024/2025</v>
          </cell>
          <cell r="G2" t="str">
            <v>Published 6th Form Admission Number 2024/2025</v>
          </cell>
          <cell r="H2" t="str">
            <v>Published Admission Number 2025/26</v>
          </cell>
          <cell r="I2" t="str">
            <v>Published 6th form Admission Number 2025/26</v>
          </cell>
          <cell r="J2" t="str">
            <v>Published  Admission Number 2026/27</v>
          </cell>
          <cell r="K2" t="str">
            <v>Published 6th form Admission Number 2026/27</v>
          </cell>
          <cell r="L2" t="str">
            <v>Proposed  Admission Number 2027/28</v>
          </cell>
          <cell r="M2" t="str">
            <v>Proposed 6th form Admission Number 2027/28</v>
          </cell>
        </row>
        <row r="3">
          <cell r="A3">
            <v>4052</v>
          </cell>
          <cell r="B3" t="str">
            <v>Bedale High School</v>
          </cell>
          <cell r="C3" t="str">
            <v xml:space="preserve">Community </v>
          </cell>
          <cell r="D3" t="str">
            <v>Mark Ashton</v>
          </cell>
          <cell r="E3" t="str">
            <v>Rachel Conyers</v>
          </cell>
          <cell r="F3">
            <v>140</v>
          </cell>
          <cell r="G3" t="str">
            <v>N/A</v>
          </cell>
          <cell r="H3">
            <v>140</v>
          </cell>
          <cell r="I3" t="str">
            <v>N/A</v>
          </cell>
          <cell r="J3">
            <v>140</v>
          </cell>
          <cell r="K3" t="str">
            <v>N/A</v>
          </cell>
          <cell r="L3">
            <v>140</v>
          </cell>
          <cell r="M3" t="str">
            <v>N/A</v>
          </cell>
        </row>
        <row r="4">
          <cell r="A4">
            <v>4221</v>
          </cell>
          <cell r="B4" t="str">
            <v>Boroughbridge High School</v>
          </cell>
          <cell r="C4" t="str">
            <v xml:space="preserve">Community </v>
          </cell>
          <cell r="D4" t="str">
            <v>Sue Turley</v>
          </cell>
          <cell r="E4" t="str">
            <v>Rachel Conyers</v>
          </cell>
          <cell r="F4">
            <v>128</v>
          </cell>
          <cell r="G4">
            <v>15</v>
          </cell>
          <cell r="H4">
            <v>128</v>
          </cell>
          <cell r="I4">
            <v>0</v>
          </cell>
          <cell r="J4">
            <v>128</v>
          </cell>
          <cell r="K4" t="str">
            <v>N/A</v>
          </cell>
          <cell r="L4">
            <v>128</v>
          </cell>
          <cell r="M4" t="str">
            <v>N/A</v>
          </cell>
        </row>
        <row r="5">
          <cell r="A5">
            <v>4202</v>
          </cell>
          <cell r="B5" t="str">
            <v>King James's School</v>
          </cell>
          <cell r="C5" t="str">
            <v xml:space="preserve">Community </v>
          </cell>
          <cell r="D5" t="str">
            <v>Sue Turley</v>
          </cell>
          <cell r="E5" t="str">
            <v>Rachel Conyers</v>
          </cell>
          <cell r="F5">
            <v>270</v>
          </cell>
          <cell r="G5">
            <v>35</v>
          </cell>
          <cell r="H5">
            <v>270</v>
          </cell>
          <cell r="I5">
            <v>35</v>
          </cell>
          <cell r="J5">
            <v>270</v>
          </cell>
          <cell r="K5">
            <v>35</v>
          </cell>
          <cell r="L5">
            <v>270</v>
          </cell>
          <cell r="M5">
            <v>35</v>
          </cell>
        </row>
        <row r="6">
          <cell r="A6">
            <v>4215</v>
          </cell>
          <cell r="B6" t="str">
            <v>Ripon Grammar School</v>
          </cell>
          <cell r="C6" t="str">
            <v xml:space="preserve">Community </v>
          </cell>
          <cell r="D6" t="str">
            <v>Sue Turley</v>
          </cell>
          <cell r="E6" t="str">
            <v>Vickie Hemming-Allen</v>
          </cell>
          <cell r="F6" t="str">
            <v>117 inc 14 boarders</v>
          </cell>
          <cell r="G6">
            <v>40</v>
          </cell>
          <cell r="H6" t="str">
            <v>117 inc 14 boarders</v>
          </cell>
          <cell r="I6">
            <v>40</v>
          </cell>
          <cell r="J6" t="str">
            <v>117 inc 14 boarders</v>
          </cell>
          <cell r="K6">
            <v>40</v>
          </cell>
          <cell r="L6" t="str">
            <v>117 inc 14 boarders</v>
          </cell>
          <cell r="M6">
            <v>40</v>
          </cell>
        </row>
        <row r="7">
          <cell r="A7">
            <v>4004</v>
          </cell>
          <cell r="B7" t="str">
            <v>Risedale Sports and Community College</v>
          </cell>
          <cell r="C7" t="str">
            <v xml:space="preserve">Community </v>
          </cell>
          <cell r="D7" t="str">
            <v>Mark Ashton</v>
          </cell>
          <cell r="E7" t="str">
            <v>Rachel Conyers</v>
          </cell>
          <cell r="F7">
            <v>150</v>
          </cell>
          <cell r="G7" t="str">
            <v>N/A</v>
          </cell>
          <cell r="H7">
            <v>150</v>
          </cell>
          <cell r="I7" t="str">
            <v>N/A</v>
          </cell>
          <cell r="J7">
            <v>150</v>
          </cell>
          <cell r="K7" t="str">
            <v>N/A</v>
          </cell>
          <cell r="L7">
            <v>150</v>
          </cell>
          <cell r="M7" t="str">
            <v>N/A</v>
          </cell>
        </row>
        <row r="8">
          <cell r="A8">
            <v>4225</v>
          </cell>
          <cell r="B8" t="str">
            <v>Selby High School Specialist School for the Arts and Science</v>
          </cell>
          <cell r="C8" t="str">
            <v xml:space="preserve">Community </v>
          </cell>
          <cell r="D8" t="str">
            <v>John Lee</v>
          </cell>
          <cell r="E8" t="str">
            <v>Nicola Wright</v>
          </cell>
          <cell r="F8">
            <v>237</v>
          </cell>
          <cell r="G8" t="str">
            <v>N/A</v>
          </cell>
          <cell r="H8">
            <v>237</v>
          </cell>
          <cell r="I8" t="str">
            <v>N/A</v>
          </cell>
          <cell r="J8">
            <v>237</v>
          </cell>
          <cell r="K8" t="str">
            <v>N/A</v>
          </cell>
          <cell r="L8">
            <v>237</v>
          </cell>
          <cell r="M8" t="str">
            <v>N/A</v>
          </cell>
        </row>
        <row r="9">
          <cell r="A9">
            <v>4205</v>
          </cell>
          <cell r="B9" t="str">
            <v>Settle College</v>
          </cell>
          <cell r="C9" t="str">
            <v xml:space="preserve">Community </v>
          </cell>
          <cell r="D9" t="str">
            <v>Julia Temple</v>
          </cell>
          <cell r="E9" t="str">
            <v>Nicola Wright</v>
          </cell>
          <cell r="F9">
            <v>108</v>
          </cell>
          <cell r="G9">
            <v>20</v>
          </cell>
          <cell r="H9">
            <v>108</v>
          </cell>
          <cell r="I9">
            <v>20</v>
          </cell>
          <cell r="J9">
            <v>108</v>
          </cell>
          <cell r="K9">
            <v>20</v>
          </cell>
          <cell r="L9">
            <v>108</v>
          </cell>
          <cell r="M9">
            <v>20</v>
          </cell>
        </row>
        <row r="10">
          <cell r="A10">
            <v>4075</v>
          </cell>
          <cell r="B10" t="str">
            <v>The Wensleydale School</v>
          </cell>
          <cell r="C10" t="str">
            <v xml:space="preserve">Community </v>
          </cell>
          <cell r="D10" t="str">
            <v>Mark Ashton</v>
          </cell>
          <cell r="E10" t="str">
            <v>Rachel Conyers</v>
          </cell>
          <cell r="F10">
            <v>88</v>
          </cell>
          <cell r="G10">
            <v>20</v>
          </cell>
          <cell r="H10">
            <v>88</v>
          </cell>
          <cell r="I10">
            <v>0</v>
          </cell>
          <cell r="J10">
            <v>88</v>
          </cell>
          <cell r="K10" t="str">
            <v>N/A</v>
          </cell>
          <cell r="L10">
            <v>88</v>
          </cell>
          <cell r="M10" t="str">
            <v>N/A</v>
          </cell>
        </row>
        <row r="11">
          <cell r="A11">
            <v>4035</v>
          </cell>
          <cell r="B11" t="str">
            <v>Thirsk School &amp; Sixth Form College</v>
          </cell>
          <cell r="C11" t="str">
            <v xml:space="preserve">Community </v>
          </cell>
          <cell r="D11" t="str">
            <v>Mark Ashton</v>
          </cell>
          <cell r="E11" t="str">
            <v>Rachel Conyers</v>
          </cell>
          <cell r="F11">
            <v>195</v>
          </cell>
          <cell r="G11">
            <v>10</v>
          </cell>
          <cell r="H11">
            <v>195</v>
          </cell>
          <cell r="I11">
            <v>10</v>
          </cell>
          <cell r="J11">
            <v>195</v>
          </cell>
          <cell r="K11">
            <v>10</v>
          </cell>
          <cell r="L11">
            <v>195</v>
          </cell>
          <cell r="M11">
            <v>10</v>
          </cell>
        </row>
        <row r="12">
          <cell r="A12">
            <v>4206</v>
          </cell>
          <cell r="B12" t="str">
            <v>Upper Wharfedale School</v>
          </cell>
          <cell r="C12" t="str">
            <v xml:space="preserve">Community </v>
          </cell>
          <cell r="D12" t="str">
            <v>Julia Temple</v>
          </cell>
          <cell r="E12" t="str">
            <v>Nicola Wright</v>
          </cell>
          <cell r="F12">
            <v>70</v>
          </cell>
          <cell r="G12" t="str">
            <v>N/A</v>
          </cell>
          <cell r="H12">
            <v>70</v>
          </cell>
          <cell r="I12" t="str">
            <v>N/A</v>
          </cell>
          <cell r="J12">
            <v>70</v>
          </cell>
          <cell r="K12" t="str">
            <v>N/A</v>
          </cell>
          <cell r="L12">
            <v>70</v>
          </cell>
          <cell r="M12" t="str">
            <v>N/A</v>
          </cell>
        </row>
        <row r="13">
          <cell r="A13">
            <v>4039</v>
          </cell>
          <cell r="B13" t="str">
            <v>Whitby School</v>
          </cell>
          <cell r="C13" t="str">
            <v xml:space="preserve">Community </v>
          </cell>
          <cell r="D13" t="str">
            <v>Matt George</v>
          </cell>
          <cell r="E13" t="str">
            <v>Vickie Hemming-Allen</v>
          </cell>
          <cell r="F13">
            <v>240</v>
          </cell>
          <cell r="G13">
            <v>20</v>
          </cell>
          <cell r="H13">
            <v>240</v>
          </cell>
          <cell r="I13">
            <v>20</v>
          </cell>
          <cell r="J13">
            <v>240</v>
          </cell>
          <cell r="K13">
            <v>20</v>
          </cell>
          <cell r="L13">
            <v>240</v>
          </cell>
          <cell r="M13">
            <v>20</v>
          </cell>
        </row>
        <row r="14">
          <cell r="A14"/>
          <cell r="B14"/>
          <cell r="C14"/>
          <cell r="D14"/>
          <cell r="E14"/>
          <cell r="F14"/>
          <cell r="G14"/>
          <cell r="H14"/>
          <cell r="I14"/>
          <cell r="J14"/>
          <cell r="K14"/>
          <cell r="L14"/>
          <cell r="M14"/>
        </row>
        <row r="15">
          <cell r="A15" t="str">
            <v xml:space="preserve">The determination of admissions arrangements for Voluntary Aided, Foundation, Free Schools, University Technical Colleges and Academies is the responsibility of the schools’ governing bodies as the admission authority for the school. The published PAN shown for 2027/2028 is the Local Authority's understanding of the schools position at the time of publication.  Any comments regarding these PANs should be directed to the relevant school. </v>
          </cell>
          <cell r="B15"/>
          <cell r="C15"/>
          <cell r="D15"/>
          <cell r="E15"/>
          <cell r="F15"/>
          <cell r="G15"/>
          <cell r="H15"/>
          <cell r="I15"/>
          <cell r="J15"/>
          <cell r="K15"/>
          <cell r="L15"/>
          <cell r="M15"/>
        </row>
        <row r="16">
          <cell r="A16" t="str">
            <v>DfE No. 815-</v>
          </cell>
          <cell r="B16" t="str">
            <v>School</v>
          </cell>
          <cell r="C16" t="str">
            <v>School Type</v>
          </cell>
          <cell r="D16" t="str">
            <v>SPO</v>
          </cell>
          <cell r="E16" t="str">
            <v>AAO</v>
          </cell>
          <cell r="F16" t="str">
            <v>Published Admission Number 2024/2025</v>
          </cell>
          <cell r="G16" t="str">
            <v>Published 6th Form Admission Number 2024/2025</v>
          </cell>
          <cell r="H16" t="str">
            <v>Published  Admission Number 2025/26</v>
          </cell>
          <cell r="I16" t="str">
            <v>Published 6th form Admission Number 2025/26</v>
          </cell>
          <cell r="J16" t="str">
            <v xml:space="preserve"> Published  Admission Number 2026/27</v>
          </cell>
          <cell r="K16" t="str">
            <v>Published 6th form Admission Number 2026/27</v>
          </cell>
          <cell r="L16" t="str">
            <v>Proposed  Admission Number 2027/28</v>
          </cell>
          <cell r="M16" t="str">
            <v>Proposed 6th form Admission Number 2027/28</v>
          </cell>
        </row>
        <row r="17">
          <cell r="A17">
            <v>4608</v>
          </cell>
          <cell r="B17" t="str">
            <v>Ermysted's Grammar School</v>
          </cell>
          <cell r="C17" t="str">
            <v xml:space="preserve">Voluntary aided </v>
          </cell>
          <cell r="D17" t="str">
            <v>Julia Temple</v>
          </cell>
          <cell r="E17" t="str">
            <v>Nicola Wright</v>
          </cell>
          <cell r="F17">
            <v>128</v>
          </cell>
          <cell r="G17">
            <v>20</v>
          </cell>
          <cell r="H17">
            <v>128</v>
          </cell>
          <cell r="I17">
            <v>35</v>
          </cell>
          <cell r="J17">
            <v>128</v>
          </cell>
          <cell r="K17">
            <v>35</v>
          </cell>
          <cell r="L17" t="str">
            <v>TBC</v>
          </cell>
          <cell r="M17" t="str">
            <v>TBC</v>
          </cell>
        </row>
        <row r="18">
          <cell r="A18">
            <v>4232</v>
          </cell>
          <cell r="B18" t="str">
            <v>Barlby High School</v>
          </cell>
          <cell r="C18" t="str">
            <v xml:space="preserve">Academy </v>
          </cell>
          <cell r="D18" t="str">
            <v>John Lee</v>
          </cell>
          <cell r="E18" t="str">
            <v>Nicola Wright</v>
          </cell>
          <cell r="F18">
            <v>151</v>
          </cell>
          <cell r="G18" t="str">
            <v>N/A</v>
          </cell>
          <cell r="H18">
            <v>151</v>
          </cell>
          <cell r="I18" t="str">
            <v>N/A</v>
          </cell>
          <cell r="J18">
            <v>120</v>
          </cell>
          <cell r="K18" t="str">
            <v>N/A</v>
          </cell>
          <cell r="L18" t="str">
            <v>TBC</v>
          </cell>
          <cell r="M18" t="str">
            <v>N/A</v>
          </cell>
        </row>
        <row r="19">
          <cell r="A19">
            <v>4003</v>
          </cell>
          <cell r="B19" t="str">
            <v>Brayton Academy</v>
          </cell>
          <cell r="C19" t="str">
            <v xml:space="preserve">Academy </v>
          </cell>
          <cell r="D19" t="str">
            <v>John Lee</v>
          </cell>
          <cell r="E19" t="str">
            <v>Nicola Wright</v>
          </cell>
          <cell r="F19">
            <v>241</v>
          </cell>
          <cell r="G19" t="str">
            <v>N/A</v>
          </cell>
          <cell r="H19">
            <v>241</v>
          </cell>
          <cell r="I19" t="str">
            <v>N/A</v>
          </cell>
          <cell r="J19">
            <v>241</v>
          </cell>
          <cell r="K19" t="str">
            <v>N/A</v>
          </cell>
          <cell r="L19" t="str">
            <v>TBC</v>
          </cell>
          <cell r="M19" t="str">
            <v>N/A</v>
          </cell>
        </row>
        <row r="20">
          <cell r="A20">
            <v>4011</v>
          </cell>
          <cell r="B20" t="str">
            <v>Filey School</v>
          </cell>
          <cell r="C20" t="str">
            <v xml:space="preserve">Academy </v>
          </cell>
          <cell r="D20" t="str">
            <v>Matt George</v>
          </cell>
          <cell r="E20" t="str">
            <v>Vickie Hemming-Allen</v>
          </cell>
          <cell r="F20">
            <v>112</v>
          </cell>
          <cell r="G20" t="str">
            <v>N/A</v>
          </cell>
          <cell r="H20">
            <v>112</v>
          </cell>
          <cell r="I20" t="str">
            <v>N/A</v>
          </cell>
          <cell r="J20">
            <v>120</v>
          </cell>
          <cell r="K20" t="str">
            <v>N/A</v>
          </cell>
          <cell r="L20" t="str">
            <v>TBC</v>
          </cell>
          <cell r="M20" t="str">
            <v>N/A</v>
          </cell>
        </row>
        <row r="21">
          <cell r="A21">
            <v>4008</v>
          </cell>
          <cell r="B21" t="str">
            <v>George Pindar School</v>
          </cell>
          <cell r="C21" t="str">
            <v xml:space="preserve">Academy </v>
          </cell>
          <cell r="D21" t="str">
            <v>Matt George</v>
          </cell>
          <cell r="E21" t="str">
            <v>Vickie Hemming-Allen</v>
          </cell>
          <cell r="F21">
            <v>150</v>
          </cell>
          <cell r="G21" t="str">
            <v>N/A</v>
          </cell>
          <cell r="H21">
            <v>150</v>
          </cell>
          <cell r="I21" t="str">
            <v>N/A</v>
          </cell>
          <cell r="J21">
            <v>150</v>
          </cell>
          <cell r="K21" t="str">
            <v>N/A</v>
          </cell>
          <cell r="L21" t="str">
            <v>TBC</v>
          </cell>
          <cell r="M21" t="str">
            <v>N/A</v>
          </cell>
        </row>
        <row r="22">
          <cell r="A22">
            <v>4007</v>
          </cell>
          <cell r="B22" t="str">
            <v>Graham School</v>
          </cell>
          <cell r="C22" t="str">
            <v xml:space="preserve">Academy </v>
          </cell>
          <cell r="D22" t="str">
            <v>Matt George</v>
          </cell>
          <cell r="E22" t="str">
            <v>Vickie Hemming-Allen</v>
          </cell>
          <cell r="F22">
            <v>240</v>
          </cell>
          <cell r="G22" t="str">
            <v>N/A</v>
          </cell>
          <cell r="H22">
            <v>240</v>
          </cell>
          <cell r="I22" t="str">
            <v>N/A</v>
          </cell>
          <cell r="J22">
            <v>240</v>
          </cell>
          <cell r="K22" t="str">
            <v>N/A</v>
          </cell>
          <cell r="L22" t="str">
            <v>TBC</v>
          </cell>
          <cell r="M22" t="str">
            <v>N/A</v>
          </cell>
        </row>
        <row r="23">
          <cell r="A23">
            <v>4200</v>
          </cell>
          <cell r="B23" t="str">
            <v>Harrogate Grammar School</v>
          </cell>
          <cell r="C23" t="str">
            <v xml:space="preserve">Academy </v>
          </cell>
          <cell r="D23" t="str">
            <v>Sue Turley</v>
          </cell>
          <cell r="E23" t="str">
            <v>Rachel Conyers</v>
          </cell>
          <cell r="F23">
            <v>290</v>
          </cell>
          <cell r="G23">
            <v>90</v>
          </cell>
          <cell r="H23">
            <v>290</v>
          </cell>
          <cell r="I23">
            <v>90</v>
          </cell>
          <cell r="J23">
            <v>290</v>
          </cell>
          <cell r="K23">
            <v>90</v>
          </cell>
          <cell r="L23" t="str">
            <v>TBC</v>
          </cell>
          <cell r="M23" t="str">
            <v>TBC</v>
          </cell>
        </row>
        <row r="24">
          <cell r="A24">
            <v>4219</v>
          </cell>
          <cell r="B24" t="str">
            <v>Harrogate High School</v>
          </cell>
          <cell r="C24" t="str">
            <v xml:space="preserve">Academy </v>
          </cell>
          <cell r="D24" t="str">
            <v>Sue Turley</v>
          </cell>
          <cell r="E24" t="str">
            <v>Rachel Conyers</v>
          </cell>
          <cell r="F24">
            <v>150</v>
          </cell>
          <cell r="G24">
            <v>0</v>
          </cell>
          <cell r="H24">
            <v>150</v>
          </cell>
          <cell r="I24">
            <v>0</v>
          </cell>
          <cell r="J24">
            <v>150</v>
          </cell>
          <cell r="K24" t="str">
            <v>N/A</v>
          </cell>
          <cell r="L24" t="str">
            <v>TBC</v>
          </cell>
          <cell r="M24" t="str">
            <v>N/A</v>
          </cell>
        </row>
        <row r="25">
          <cell r="A25">
            <v>4010</v>
          </cell>
          <cell r="B25" t="str">
            <v>Lady Lumley's School</v>
          </cell>
          <cell r="C25" t="str">
            <v xml:space="preserve">Academy </v>
          </cell>
          <cell r="D25" t="str">
            <v>Matt George</v>
          </cell>
          <cell r="E25" t="str">
            <v>Vickie Hemming-Allen</v>
          </cell>
          <cell r="F25">
            <v>184</v>
          </cell>
          <cell r="G25">
            <v>30</v>
          </cell>
          <cell r="H25">
            <v>180</v>
          </cell>
          <cell r="I25">
            <v>60</v>
          </cell>
          <cell r="J25">
            <v>180</v>
          </cell>
          <cell r="K25">
            <v>60</v>
          </cell>
          <cell r="L25" t="str">
            <v>TBC</v>
          </cell>
          <cell r="M25" t="str">
            <v>TBC</v>
          </cell>
        </row>
        <row r="26">
          <cell r="A26">
            <v>4077</v>
          </cell>
          <cell r="B26" t="str">
            <v>Malton School</v>
          </cell>
          <cell r="C26" t="str">
            <v>Academy</v>
          </cell>
          <cell r="D26" t="str">
            <v>Matt George</v>
          </cell>
          <cell r="E26" t="str">
            <v>Vickie Hemming-Allen</v>
          </cell>
          <cell r="F26">
            <v>150</v>
          </cell>
          <cell r="G26">
            <v>25</v>
          </cell>
          <cell r="H26">
            <v>150</v>
          </cell>
          <cell r="I26">
            <v>25</v>
          </cell>
          <cell r="J26">
            <v>150</v>
          </cell>
          <cell r="K26">
            <v>25</v>
          </cell>
          <cell r="L26" t="str">
            <v>TBC</v>
          </cell>
          <cell r="M26" t="str">
            <v>TBC</v>
          </cell>
        </row>
        <row r="27">
          <cell r="A27">
            <v>4223</v>
          </cell>
          <cell r="B27" t="str">
            <v>Nidderdale High School</v>
          </cell>
          <cell r="C27" t="str">
            <v>Academy</v>
          </cell>
          <cell r="D27" t="str">
            <v>Julia Temple</v>
          </cell>
          <cell r="E27" t="str">
            <v>Vickie Hemming-Allen</v>
          </cell>
          <cell r="F27">
            <v>85</v>
          </cell>
          <cell r="G27" t="str">
            <v>N/A</v>
          </cell>
          <cell r="H27">
            <v>85</v>
          </cell>
          <cell r="I27" t="str">
            <v>N/A</v>
          </cell>
          <cell r="J27">
            <v>85</v>
          </cell>
          <cell r="K27" t="str">
            <v>N/A</v>
          </cell>
          <cell r="L27" t="str">
            <v>TBC</v>
          </cell>
          <cell r="M27" t="str">
            <v>N/A</v>
          </cell>
        </row>
        <row r="28">
          <cell r="A28">
            <v>4009</v>
          </cell>
          <cell r="B28" t="str">
            <v>Northallerton School &amp; Sixth Form College</v>
          </cell>
          <cell r="C28" t="str">
            <v xml:space="preserve">Academy </v>
          </cell>
          <cell r="D28" t="str">
            <v>Mark Ashton</v>
          </cell>
          <cell r="E28" t="str">
            <v>Rachel Conyers</v>
          </cell>
          <cell r="F28">
            <v>210</v>
          </cell>
          <cell r="G28">
            <v>65</v>
          </cell>
          <cell r="H28">
            <v>210</v>
          </cell>
          <cell r="I28">
            <v>65</v>
          </cell>
          <cell r="J28">
            <v>210</v>
          </cell>
          <cell r="K28">
            <v>65</v>
          </cell>
          <cell r="L28" t="str">
            <v>TBC</v>
          </cell>
          <cell r="M28" t="str">
            <v>TBC</v>
          </cell>
        </row>
        <row r="29">
          <cell r="A29">
            <v>4152</v>
          </cell>
          <cell r="B29" t="str">
            <v>Norton College</v>
          </cell>
          <cell r="C29" t="str">
            <v xml:space="preserve">Academy </v>
          </cell>
          <cell r="D29" t="str">
            <v>Matt George</v>
          </cell>
          <cell r="E29" t="str">
            <v>Vickie Hemming-Allen</v>
          </cell>
          <cell r="F29">
            <v>168</v>
          </cell>
          <cell r="G29">
            <v>30</v>
          </cell>
          <cell r="H29">
            <v>168</v>
          </cell>
          <cell r="I29">
            <v>30</v>
          </cell>
          <cell r="J29">
            <v>160</v>
          </cell>
          <cell r="K29">
            <v>120</v>
          </cell>
          <cell r="L29" t="str">
            <v>TBC</v>
          </cell>
          <cell r="M29" t="str">
            <v>TBC</v>
          </cell>
        </row>
        <row r="30">
          <cell r="A30">
            <v>4006</v>
          </cell>
          <cell r="B30" t="str">
            <v>Outwood Academy Easingwold</v>
          </cell>
          <cell r="C30" t="str">
            <v xml:space="preserve">Academy </v>
          </cell>
          <cell r="D30" t="str">
            <v>Mark Ashton</v>
          </cell>
          <cell r="E30" t="str">
            <v>Rachel Conyers</v>
          </cell>
          <cell r="F30">
            <v>210</v>
          </cell>
          <cell r="G30">
            <v>75</v>
          </cell>
          <cell r="H30">
            <v>210</v>
          </cell>
          <cell r="I30">
            <v>75</v>
          </cell>
          <cell r="J30">
            <v>210</v>
          </cell>
          <cell r="K30">
            <v>75</v>
          </cell>
          <cell r="L30" t="str">
            <v>TBC</v>
          </cell>
          <cell r="M30" t="str">
            <v>TBC</v>
          </cell>
        </row>
        <row r="31">
          <cell r="A31">
            <v>4203</v>
          </cell>
          <cell r="B31" t="str">
            <v>Outwood Academy Ripon</v>
          </cell>
          <cell r="C31" t="str">
            <v xml:space="preserve">Academy </v>
          </cell>
          <cell r="D31" t="str">
            <v>Sue Turley</v>
          </cell>
          <cell r="E31" t="str">
            <v>Vickie Hemming-Allen</v>
          </cell>
          <cell r="F31">
            <v>150</v>
          </cell>
          <cell r="G31">
            <v>0</v>
          </cell>
          <cell r="H31">
            <v>150</v>
          </cell>
          <cell r="I31">
            <v>0</v>
          </cell>
          <cell r="J31">
            <v>150</v>
          </cell>
          <cell r="K31">
            <v>0</v>
          </cell>
          <cell r="L31" t="str">
            <v>TBC</v>
          </cell>
          <cell r="M31" t="str">
            <v>N/A</v>
          </cell>
        </row>
        <row r="32">
          <cell r="A32">
            <v>4076</v>
          </cell>
          <cell r="B32" t="str">
            <v>Richmond School</v>
          </cell>
          <cell r="C32" t="str">
            <v xml:space="preserve">Academy </v>
          </cell>
          <cell r="D32" t="str">
            <v>Mark Ashton</v>
          </cell>
          <cell r="E32" t="str">
            <v>Rachel Conyers</v>
          </cell>
          <cell r="F32">
            <v>250</v>
          </cell>
          <cell r="G32">
            <v>80</v>
          </cell>
          <cell r="H32">
            <v>250</v>
          </cell>
          <cell r="I32">
            <v>80</v>
          </cell>
          <cell r="J32">
            <v>250</v>
          </cell>
          <cell r="K32">
            <v>80</v>
          </cell>
          <cell r="L32" t="str">
            <v>TBC</v>
          </cell>
          <cell r="M32" t="str">
            <v>TBC</v>
          </cell>
        </row>
        <row r="33">
          <cell r="A33">
            <v>4217</v>
          </cell>
          <cell r="B33" t="str">
            <v>Rossett School</v>
          </cell>
          <cell r="C33" t="str">
            <v xml:space="preserve">Academy </v>
          </cell>
          <cell r="D33" t="str">
            <v>Sue Turley</v>
          </cell>
          <cell r="E33" t="str">
            <v>Rachel Conyers</v>
          </cell>
          <cell r="F33">
            <v>210</v>
          </cell>
          <cell r="G33">
            <v>15</v>
          </cell>
          <cell r="H33">
            <v>180</v>
          </cell>
          <cell r="I33">
            <v>15</v>
          </cell>
          <cell r="J33">
            <v>180</v>
          </cell>
          <cell r="K33">
            <v>15</v>
          </cell>
          <cell r="L33" t="str">
            <v>TBC</v>
          </cell>
          <cell r="M33" t="str">
            <v>TBC</v>
          </cell>
        </row>
        <row r="34">
          <cell r="A34">
            <v>4022</v>
          </cell>
          <cell r="B34" t="str">
            <v>Ryedale School</v>
          </cell>
          <cell r="C34" t="str">
            <v xml:space="preserve">Academy </v>
          </cell>
          <cell r="D34" t="str">
            <v>Matt George</v>
          </cell>
          <cell r="E34" t="str">
            <v>Vickie Hemming-Allen</v>
          </cell>
          <cell r="F34">
            <v>150</v>
          </cell>
          <cell r="G34" t="str">
            <v>N/A</v>
          </cell>
          <cell r="H34">
            <v>150</v>
          </cell>
          <cell r="I34" t="str">
            <v>N/A</v>
          </cell>
          <cell r="J34">
            <v>150</v>
          </cell>
          <cell r="K34" t="str">
            <v>N/A</v>
          </cell>
          <cell r="L34" t="str">
            <v>TBC</v>
          </cell>
          <cell r="M34" t="str">
            <v>N/A</v>
          </cell>
        </row>
        <row r="35">
          <cell r="A35">
            <v>4073</v>
          </cell>
          <cell r="B35" t="str">
            <v>Scalby School</v>
          </cell>
          <cell r="C35" t="str">
            <v xml:space="preserve">Academy </v>
          </cell>
          <cell r="D35" t="str">
            <v>Matt George</v>
          </cell>
          <cell r="E35" t="str">
            <v>Vickie Hemming-Allen</v>
          </cell>
          <cell r="F35">
            <v>192</v>
          </cell>
          <cell r="G35" t="str">
            <v>N/A</v>
          </cell>
          <cell r="H35">
            <v>192</v>
          </cell>
          <cell r="I35" t="str">
            <v>N/A</v>
          </cell>
          <cell r="J35">
            <v>210</v>
          </cell>
          <cell r="K35" t="str">
            <v>N/A</v>
          </cell>
          <cell r="L35" t="str">
            <v>TBC</v>
          </cell>
          <cell r="M35" t="str">
            <v>N/A</v>
          </cell>
        </row>
        <row r="36">
          <cell r="A36">
            <v>4216</v>
          </cell>
          <cell r="B36" t="str">
            <v>Sherburn High School</v>
          </cell>
          <cell r="C36" t="str">
            <v xml:space="preserve">Academy </v>
          </cell>
          <cell r="D36" t="str">
            <v>John Lee</v>
          </cell>
          <cell r="E36" t="str">
            <v>Nicola Wright</v>
          </cell>
          <cell r="F36">
            <v>170</v>
          </cell>
          <cell r="G36">
            <v>0</v>
          </cell>
          <cell r="H36">
            <v>170</v>
          </cell>
          <cell r="I36">
            <v>0</v>
          </cell>
          <cell r="J36">
            <v>190</v>
          </cell>
          <cell r="K36">
            <v>0</v>
          </cell>
          <cell r="L36" t="str">
            <v>TBC</v>
          </cell>
          <cell r="M36" t="str">
            <v>TBC</v>
          </cell>
        </row>
        <row r="37">
          <cell r="A37">
            <v>4518</v>
          </cell>
          <cell r="B37" t="str">
            <v>Skipton Girls' High School</v>
          </cell>
          <cell r="C37" t="str">
            <v xml:space="preserve">Academy </v>
          </cell>
          <cell r="D37" t="str">
            <v>Julia Temple</v>
          </cell>
          <cell r="E37" t="str">
            <v>Nicola Wright</v>
          </cell>
          <cell r="F37">
            <v>116</v>
          </cell>
          <cell r="G37">
            <v>35</v>
          </cell>
          <cell r="H37">
            <v>116</v>
          </cell>
          <cell r="I37">
            <v>35</v>
          </cell>
          <cell r="J37">
            <v>120</v>
          </cell>
          <cell r="K37">
            <v>35</v>
          </cell>
          <cell r="L37" t="str">
            <v>TBC</v>
          </cell>
          <cell r="M37" t="str">
            <v>TBC</v>
          </cell>
        </row>
        <row r="38">
          <cell r="A38">
            <v>4210</v>
          </cell>
          <cell r="B38" t="str">
            <v>South Craven School</v>
          </cell>
          <cell r="C38" t="str">
            <v xml:space="preserve">Academy </v>
          </cell>
          <cell r="D38" t="str">
            <v>Julia Temple</v>
          </cell>
          <cell r="E38" t="str">
            <v>Nicola Wright</v>
          </cell>
          <cell r="F38">
            <v>270</v>
          </cell>
          <cell r="G38">
            <v>42</v>
          </cell>
          <cell r="H38">
            <v>270</v>
          </cell>
          <cell r="I38">
            <v>42</v>
          </cell>
          <cell r="J38">
            <v>270</v>
          </cell>
          <cell r="K38">
            <v>42</v>
          </cell>
          <cell r="L38" t="str">
            <v>TBC</v>
          </cell>
          <cell r="M38" t="str">
            <v>TBC</v>
          </cell>
        </row>
        <row r="39">
          <cell r="A39">
            <v>4611</v>
          </cell>
          <cell r="B39" t="str">
            <v>St Aidan's Church of England High School</v>
          </cell>
          <cell r="C39" t="str">
            <v xml:space="preserve">Academy </v>
          </cell>
          <cell r="D39" t="str">
            <v>Sue Turley</v>
          </cell>
          <cell r="E39" t="str">
            <v>Rachel Conyers</v>
          </cell>
          <cell r="F39">
            <v>250</v>
          </cell>
          <cell r="G39">
            <v>100</v>
          </cell>
          <cell r="H39">
            <v>250</v>
          </cell>
          <cell r="I39">
            <v>100</v>
          </cell>
          <cell r="J39">
            <v>250</v>
          </cell>
          <cell r="K39">
            <v>100</v>
          </cell>
          <cell r="L39" t="str">
            <v>TBC</v>
          </cell>
          <cell r="M39" t="str">
            <v>TBC</v>
          </cell>
        </row>
        <row r="40">
          <cell r="A40">
            <v>4604</v>
          </cell>
          <cell r="B40" t="str">
            <v>St Augustine's Roman Catholic School, Scarborough</v>
          </cell>
          <cell r="C40" t="str">
            <v xml:space="preserve">Academy </v>
          </cell>
          <cell r="D40" t="str">
            <v>Matt George</v>
          </cell>
          <cell r="E40" t="str">
            <v>Vickie Hemming-Allen</v>
          </cell>
          <cell r="F40">
            <v>96</v>
          </cell>
          <cell r="G40" t="str">
            <v>N/A</v>
          </cell>
          <cell r="H40">
            <v>96</v>
          </cell>
          <cell r="I40" t="str">
            <v>N/A</v>
          </cell>
          <cell r="J40">
            <v>96</v>
          </cell>
          <cell r="K40" t="str">
            <v>N/A</v>
          </cell>
          <cell r="L40" t="str">
            <v>TBC</v>
          </cell>
          <cell r="M40" t="str">
            <v>N/A</v>
          </cell>
        </row>
        <row r="41">
          <cell r="A41">
            <v>4605</v>
          </cell>
          <cell r="B41" t="str">
            <v>St Francis Xavier School</v>
          </cell>
          <cell r="C41" t="str">
            <v xml:space="preserve">Academy </v>
          </cell>
          <cell r="D41" t="str">
            <v>Mark Ashton</v>
          </cell>
          <cell r="E41" t="str">
            <v>Rachel Conyers</v>
          </cell>
          <cell r="F41">
            <v>120</v>
          </cell>
          <cell r="G41" t="str">
            <v>N/A</v>
          </cell>
          <cell r="H41">
            <v>120</v>
          </cell>
          <cell r="I41" t="str">
            <v>N/A</v>
          </cell>
          <cell r="J41">
            <v>120</v>
          </cell>
          <cell r="K41" t="str">
            <v>N/A</v>
          </cell>
          <cell r="L41" t="str">
            <v>TBC</v>
          </cell>
          <cell r="M41" t="str">
            <v>N/A</v>
          </cell>
        </row>
        <row r="42">
          <cell r="A42">
            <v>4609</v>
          </cell>
          <cell r="B42" t="str">
            <v>St John Fisher Catholic High School</v>
          </cell>
          <cell r="C42" t="str">
            <v xml:space="preserve">Academy </v>
          </cell>
          <cell r="D42" t="str">
            <v>Sue Turley</v>
          </cell>
          <cell r="E42" t="str">
            <v>Rachel Conyers</v>
          </cell>
          <cell r="F42">
            <v>200</v>
          </cell>
          <cell r="G42">
            <v>30</v>
          </cell>
          <cell r="H42">
            <v>200</v>
          </cell>
          <cell r="I42">
            <v>30</v>
          </cell>
          <cell r="J42">
            <v>200</v>
          </cell>
          <cell r="K42">
            <v>30</v>
          </cell>
          <cell r="L42" t="str">
            <v>TBC</v>
          </cell>
          <cell r="M42" t="str">
            <v>TBC</v>
          </cell>
        </row>
        <row r="43">
          <cell r="A43">
            <v>4047</v>
          </cell>
          <cell r="B43" t="str">
            <v>Stokesley School</v>
          </cell>
          <cell r="C43" t="str">
            <v xml:space="preserve">Academy </v>
          </cell>
          <cell r="D43" t="str">
            <v>Mark Ashton</v>
          </cell>
          <cell r="E43" t="str">
            <v>Rachel Conyers</v>
          </cell>
          <cell r="F43">
            <v>189</v>
          </cell>
          <cell r="G43">
            <v>20</v>
          </cell>
          <cell r="H43">
            <v>189</v>
          </cell>
          <cell r="I43">
            <v>20</v>
          </cell>
          <cell r="J43">
            <v>189</v>
          </cell>
          <cell r="K43">
            <v>20</v>
          </cell>
          <cell r="L43" t="str">
            <v>TBC</v>
          </cell>
          <cell r="M43" t="str">
            <v>TBC</v>
          </cell>
        </row>
        <row r="44">
          <cell r="A44">
            <v>4211</v>
          </cell>
          <cell r="B44" t="str">
            <v>Tadcaster Grammar School</v>
          </cell>
          <cell r="C44" t="str">
            <v xml:space="preserve">Academy </v>
          </cell>
          <cell r="D44" t="str">
            <v>John Lee</v>
          </cell>
          <cell r="E44" t="str">
            <v>Nicola Wright</v>
          </cell>
          <cell r="F44">
            <v>262</v>
          </cell>
          <cell r="G44">
            <v>10</v>
          </cell>
          <cell r="H44">
            <v>262</v>
          </cell>
          <cell r="I44">
            <v>10</v>
          </cell>
          <cell r="J44">
            <v>262</v>
          </cell>
          <cell r="K44">
            <v>10</v>
          </cell>
          <cell r="L44" t="str">
            <v>TBC</v>
          </cell>
          <cell r="M44" t="str">
            <v>TBC</v>
          </cell>
        </row>
        <row r="45">
          <cell r="A45">
            <v>4000</v>
          </cell>
          <cell r="B45" t="str">
            <v>The Skipton Academy</v>
          </cell>
          <cell r="C45" t="str">
            <v xml:space="preserve">Academy </v>
          </cell>
          <cell r="D45" t="str">
            <v>Julia Temple</v>
          </cell>
          <cell r="E45" t="str">
            <v>Nicola Wright</v>
          </cell>
          <cell r="F45">
            <v>167</v>
          </cell>
          <cell r="G45" t="str">
            <v>N/A</v>
          </cell>
          <cell r="H45">
            <v>167</v>
          </cell>
          <cell r="I45" t="str">
            <v>N/A</v>
          </cell>
          <cell r="J45">
            <v>167</v>
          </cell>
          <cell r="K45" t="str">
            <v>N/A</v>
          </cell>
          <cell r="L45" t="str">
            <v>TBC</v>
          </cell>
          <cell r="M45" t="str">
            <v>N/A</v>
          </cell>
        </row>
        <row r="46">
          <cell r="A46">
            <v>4002</v>
          </cell>
          <cell r="B46" t="str">
            <v>Scarborough University Technical College</v>
          </cell>
          <cell r="C46" t="str">
            <v>University Technical College</v>
          </cell>
          <cell r="D46" t="str">
            <v>Matt George</v>
          </cell>
          <cell r="E46" t="str">
            <v>Vickie Hemming-Allen</v>
          </cell>
          <cell r="F46" t="str">
            <v>Yr 9=90, Yr10=90</v>
          </cell>
          <cell r="G46">
            <v>150</v>
          </cell>
          <cell r="H46" t="str">
            <v>Yr 9=90, Yr10=90</v>
          </cell>
          <cell r="I46">
            <v>150</v>
          </cell>
          <cell r="J46">
            <v>90</v>
          </cell>
          <cell r="K46">
            <v>100</v>
          </cell>
          <cell r="L46" t="str">
            <v>TBC</v>
          </cell>
          <cell r="M46" t="str">
            <v>TBC</v>
          </cell>
        </row>
        <row r="47">
          <cell r="A47"/>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ase order"/>
      <sheetName val="DfE Order"/>
    </sheetNames>
    <sheetDataSet>
      <sheetData sheetId="0">
        <row r="1">
          <cell r="I1" t="str">
            <v>LA Ref</v>
          </cell>
          <cell r="J1" t="str">
            <v>Phase</v>
          </cell>
          <cell r="K1" t="str">
            <v xml:space="preserve">Previous Tranche </v>
          </cell>
          <cell r="L1" t="str">
            <v>Current Tranche</v>
          </cell>
          <cell r="M1" t="str">
            <v xml:space="preserve">Notes </v>
          </cell>
          <cell r="N1" t="str">
            <v>Copy of revised capacity on file</v>
          </cell>
          <cell r="O1" t="str">
            <v>Previous capacity as per SCAP</v>
          </cell>
          <cell r="P1" t="str">
            <v>Revised Capacity</v>
          </cell>
          <cell r="R1" t="str">
            <v>Min WP</v>
          </cell>
          <cell r="S1" t="str">
            <v>Max WP</v>
          </cell>
          <cell r="T1" t="str">
            <v>IAN</v>
          </cell>
        </row>
        <row r="2">
          <cell r="I2">
            <v>4000</v>
          </cell>
          <cell r="J2" t="str">
            <v>Secondary</v>
          </cell>
          <cell r="L2">
            <v>4</v>
          </cell>
          <cell r="O2">
            <v>835</v>
          </cell>
          <cell r="P2">
            <v>835</v>
          </cell>
          <cell r="Q2">
            <v>0</v>
          </cell>
          <cell r="R2">
            <v>779</v>
          </cell>
          <cell r="S2">
            <v>865</v>
          </cell>
          <cell r="T2">
            <v>167</v>
          </cell>
        </row>
        <row r="3">
          <cell r="I3">
            <v>4002</v>
          </cell>
          <cell r="J3" t="str">
            <v>Secondary</v>
          </cell>
          <cell r="K3">
            <v>2</v>
          </cell>
          <cell r="L3">
            <v>1</v>
          </cell>
          <cell r="M3" t="str">
            <v>Moved from Tranche 2 to Tranche 1</v>
          </cell>
          <cell r="O3">
            <v>600</v>
          </cell>
          <cell r="P3">
            <v>416</v>
          </cell>
          <cell r="Q3">
            <v>-184</v>
          </cell>
          <cell r="R3">
            <v>416</v>
          </cell>
          <cell r="S3">
            <v>462</v>
          </cell>
          <cell r="T3">
            <v>128</v>
          </cell>
        </row>
        <row r="4">
          <cell r="I4">
            <v>4003</v>
          </cell>
          <cell r="J4" t="str">
            <v>Secondary</v>
          </cell>
          <cell r="L4">
            <v>2</v>
          </cell>
          <cell r="O4">
            <v>1208</v>
          </cell>
          <cell r="P4">
            <v>1205</v>
          </cell>
          <cell r="Q4">
            <v>-3</v>
          </cell>
          <cell r="R4">
            <v>1166</v>
          </cell>
          <cell r="S4">
            <v>1296</v>
          </cell>
          <cell r="T4">
            <v>241</v>
          </cell>
        </row>
        <row r="5">
          <cell r="I5">
            <v>4004</v>
          </cell>
          <cell r="J5" t="str">
            <v>Secondary</v>
          </cell>
          <cell r="L5">
            <v>3</v>
          </cell>
          <cell r="O5">
            <v>920</v>
          </cell>
          <cell r="P5">
            <v>953</v>
          </cell>
          <cell r="Q5">
            <v>33</v>
          </cell>
          <cell r="R5">
            <v>953</v>
          </cell>
          <cell r="S5">
            <v>1058</v>
          </cell>
          <cell r="T5">
            <v>191</v>
          </cell>
        </row>
        <row r="6">
          <cell r="I6">
            <v>4006</v>
          </cell>
          <cell r="J6" t="str">
            <v>Secondary</v>
          </cell>
          <cell r="L6">
            <v>2</v>
          </cell>
          <cell r="O6">
            <v>1378</v>
          </cell>
          <cell r="P6">
            <v>1268</v>
          </cell>
          <cell r="Q6">
            <v>-110</v>
          </cell>
          <cell r="R6">
            <v>1268</v>
          </cell>
          <cell r="S6">
            <v>1409</v>
          </cell>
          <cell r="T6">
            <v>210</v>
          </cell>
        </row>
        <row r="7">
          <cell r="I7">
            <v>4007</v>
          </cell>
          <cell r="J7" t="str">
            <v>Secondary</v>
          </cell>
          <cell r="L7" t="str">
            <v>Pilot</v>
          </cell>
          <cell r="O7">
            <v>1299</v>
          </cell>
          <cell r="P7">
            <v>1200</v>
          </cell>
          <cell r="Q7">
            <v>-99</v>
          </cell>
          <cell r="R7">
            <v>1174</v>
          </cell>
          <cell r="S7">
            <v>1305</v>
          </cell>
          <cell r="T7">
            <v>240</v>
          </cell>
        </row>
        <row r="8">
          <cell r="I8">
            <v>4008</v>
          </cell>
          <cell r="J8" t="str">
            <v>Secondary</v>
          </cell>
          <cell r="L8" t="str">
            <v>Pilot</v>
          </cell>
          <cell r="O8">
            <v>939</v>
          </cell>
          <cell r="P8">
            <v>1158</v>
          </cell>
          <cell r="Q8">
            <v>219</v>
          </cell>
          <cell r="R8">
            <v>1158</v>
          </cell>
          <cell r="S8">
            <v>1287</v>
          </cell>
          <cell r="T8">
            <v>231</v>
          </cell>
        </row>
        <row r="9">
          <cell r="I9">
            <v>4009</v>
          </cell>
          <cell r="J9" t="str">
            <v>Secondary</v>
          </cell>
          <cell r="L9" t="str">
            <v>Pilot</v>
          </cell>
          <cell r="M9" t="str">
            <v>SEE SCHOOL FILE - REVIEWED TO 1250</v>
          </cell>
          <cell r="O9">
            <v>1124</v>
          </cell>
          <cell r="P9">
            <v>1194</v>
          </cell>
          <cell r="Q9">
            <v>70</v>
          </cell>
          <cell r="R9">
            <v>1011</v>
          </cell>
          <cell r="S9">
            <v>1250</v>
          </cell>
          <cell r="T9">
            <v>192</v>
          </cell>
        </row>
        <row r="10">
          <cell r="I10">
            <v>4010</v>
          </cell>
          <cell r="J10" t="str">
            <v>Secondary</v>
          </cell>
          <cell r="L10">
            <v>1</v>
          </cell>
          <cell r="O10">
            <v>1133</v>
          </cell>
          <cell r="P10">
            <v>1219</v>
          </cell>
          <cell r="Q10">
            <v>86</v>
          </cell>
          <cell r="R10">
            <v>1219</v>
          </cell>
          <cell r="S10">
            <v>1354</v>
          </cell>
          <cell r="T10">
            <v>212</v>
          </cell>
        </row>
        <row r="11">
          <cell r="I11">
            <v>4011</v>
          </cell>
          <cell r="J11" t="str">
            <v>Secondary</v>
          </cell>
          <cell r="K11">
            <v>1</v>
          </cell>
          <cell r="L11">
            <v>2</v>
          </cell>
          <cell r="M11" t="str">
            <v>Moved from Tranche 1 to Tranche 2</v>
          </cell>
          <cell r="O11">
            <v>855</v>
          </cell>
          <cell r="P11">
            <v>761</v>
          </cell>
          <cell r="Q11">
            <v>-94</v>
          </cell>
          <cell r="R11">
            <v>761</v>
          </cell>
          <cell r="S11">
            <v>846</v>
          </cell>
          <cell r="T11">
            <v>152</v>
          </cell>
        </row>
        <row r="12">
          <cell r="I12">
            <v>4022</v>
          </cell>
          <cell r="J12" t="str">
            <v>Secondary</v>
          </cell>
          <cell r="L12">
            <v>4</v>
          </cell>
          <cell r="O12">
            <v>723</v>
          </cell>
          <cell r="P12">
            <v>755</v>
          </cell>
          <cell r="Q12">
            <v>32</v>
          </cell>
          <cell r="R12">
            <v>737</v>
          </cell>
          <cell r="S12">
            <v>819</v>
          </cell>
          <cell r="T12">
            <v>151</v>
          </cell>
        </row>
        <row r="13">
          <cell r="I13">
            <v>4035</v>
          </cell>
          <cell r="J13" t="str">
            <v>Secondary</v>
          </cell>
          <cell r="L13">
            <v>1</v>
          </cell>
          <cell r="O13">
            <v>1255</v>
          </cell>
          <cell r="P13">
            <v>1227</v>
          </cell>
          <cell r="Q13">
            <v>-28</v>
          </cell>
          <cell r="R13">
            <v>1227</v>
          </cell>
          <cell r="S13">
            <v>1363</v>
          </cell>
          <cell r="T13">
            <v>224</v>
          </cell>
        </row>
        <row r="14">
          <cell r="I14">
            <v>4039</v>
          </cell>
          <cell r="J14" t="str">
            <v>Secondary</v>
          </cell>
          <cell r="L14">
            <v>5</v>
          </cell>
          <cell r="O14">
            <v>1530</v>
          </cell>
          <cell r="P14">
            <v>1451</v>
          </cell>
          <cell r="Q14">
            <v>-79</v>
          </cell>
          <cell r="R14">
            <v>1451</v>
          </cell>
          <cell r="S14">
            <v>1612</v>
          </cell>
          <cell r="T14">
            <v>250</v>
          </cell>
        </row>
        <row r="15">
          <cell r="I15">
            <v>4047</v>
          </cell>
          <cell r="J15" t="str">
            <v>Secondary</v>
          </cell>
          <cell r="L15">
            <v>6</v>
          </cell>
          <cell r="O15">
            <v>1410</v>
          </cell>
          <cell r="P15">
            <v>1343</v>
          </cell>
          <cell r="Q15">
            <v>-67</v>
          </cell>
          <cell r="R15">
            <v>1087</v>
          </cell>
          <cell r="S15">
            <v>1343</v>
          </cell>
          <cell r="T15">
            <v>234</v>
          </cell>
        </row>
        <row r="16">
          <cell r="I16">
            <v>4052</v>
          </cell>
          <cell r="J16" t="str">
            <v>Secondary</v>
          </cell>
          <cell r="L16">
            <v>6</v>
          </cell>
          <cell r="O16">
            <v>842</v>
          </cell>
          <cell r="P16">
            <v>755</v>
          </cell>
          <cell r="Q16">
            <v>-87</v>
          </cell>
          <cell r="R16">
            <v>755</v>
          </cell>
          <cell r="S16">
            <v>839</v>
          </cell>
          <cell r="T16">
            <v>151</v>
          </cell>
        </row>
        <row r="17">
          <cell r="I17">
            <v>4073</v>
          </cell>
          <cell r="J17" t="str">
            <v>Secondary</v>
          </cell>
          <cell r="L17">
            <v>6</v>
          </cell>
          <cell r="O17">
            <v>1017</v>
          </cell>
          <cell r="P17">
            <v>1062</v>
          </cell>
          <cell r="Q17">
            <v>45</v>
          </cell>
          <cell r="R17">
            <v>1062</v>
          </cell>
          <cell r="S17">
            <v>1181</v>
          </cell>
          <cell r="T17">
            <v>242</v>
          </cell>
        </row>
        <row r="18">
          <cell r="I18">
            <v>4075</v>
          </cell>
          <cell r="J18" t="str">
            <v>Secondary</v>
          </cell>
          <cell r="L18">
            <v>4</v>
          </cell>
          <cell r="O18">
            <v>492</v>
          </cell>
          <cell r="P18">
            <v>597</v>
          </cell>
          <cell r="Q18">
            <v>105</v>
          </cell>
          <cell r="R18">
            <v>597</v>
          </cell>
          <cell r="S18">
            <v>663</v>
          </cell>
          <cell r="T18">
            <v>119</v>
          </cell>
        </row>
        <row r="19">
          <cell r="I19">
            <v>4076</v>
          </cell>
          <cell r="J19" t="str">
            <v>Secondary</v>
          </cell>
          <cell r="L19">
            <v>5</v>
          </cell>
          <cell r="O19">
            <v>1645</v>
          </cell>
          <cell r="P19">
            <v>1658</v>
          </cell>
          <cell r="Q19">
            <v>13</v>
          </cell>
          <cell r="R19">
            <v>1658</v>
          </cell>
          <cell r="S19">
            <v>1842</v>
          </cell>
          <cell r="T19">
            <v>287</v>
          </cell>
        </row>
        <row r="20">
          <cell r="I20">
            <v>4077</v>
          </cell>
          <cell r="J20" t="str">
            <v>Secondary</v>
          </cell>
          <cell r="L20" t="str">
            <v>Pilot</v>
          </cell>
          <cell r="O20">
            <v>964</v>
          </cell>
          <cell r="P20">
            <v>904</v>
          </cell>
          <cell r="Q20">
            <v>-60</v>
          </cell>
          <cell r="R20">
            <v>876</v>
          </cell>
          <cell r="S20">
            <v>974</v>
          </cell>
          <cell r="T20">
            <v>139</v>
          </cell>
        </row>
        <row r="21">
          <cell r="I21">
            <v>4152</v>
          </cell>
          <cell r="J21" t="str">
            <v>Secondary</v>
          </cell>
          <cell r="K21">
            <v>4</v>
          </cell>
          <cell r="L21">
            <v>3</v>
          </cell>
          <cell r="M21" t="str">
            <v>Moved from Tranche 4 to Tranche 3</v>
          </cell>
          <cell r="O21">
            <v>1061</v>
          </cell>
          <cell r="P21">
            <v>1004</v>
          </cell>
          <cell r="Q21">
            <v>-57</v>
          </cell>
          <cell r="R21">
            <v>1004</v>
          </cell>
          <cell r="S21">
            <v>1115</v>
          </cell>
          <cell r="T21">
            <v>187</v>
          </cell>
        </row>
        <row r="22">
          <cell r="I22">
            <v>4200</v>
          </cell>
          <cell r="J22" t="str">
            <v>Secondary</v>
          </cell>
          <cell r="L22">
            <v>3</v>
          </cell>
          <cell r="O22">
            <v>2037</v>
          </cell>
          <cell r="P22">
            <v>2069</v>
          </cell>
          <cell r="Q22">
            <v>32</v>
          </cell>
          <cell r="R22">
            <v>1862</v>
          </cell>
          <cell r="S22">
            <v>2069</v>
          </cell>
          <cell r="T22">
            <v>285</v>
          </cell>
        </row>
        <row r="23">
          <cell r="I23">
            <v>4202</v>
          </cell>
          <cell r="J23" t="str">
            <v>Secondary</v>
          </cell>
          <cell r="L23">
            <v>4</v>
          </cell>
          <cell r="O23">
            <v>1705</v>
          </cell>
          <cell r="P23">
            <v>1810</v>
          </cell>
          <cell r="Q23">
            <v>105</v>
          </cell>
          <cell r="R23">
            <v>1810</v>
          </cell>
          <cell r="S23">
            <v>2011</v>
          </cell>
          <cell r="T23">
            <v>306</v>
          </cell>
        </row>
        <row r="24">
          <cell r="I24">
            <v>4203</v>
          </cell>
          <cell r="J24" t="str">
            <v>Secondary</v>
          </cell>
          <cell r="L24">
            <v>6</v>
          </cell>
          <cell r="O24">
            <v>744</v>
          </cell>
          <cell r="P24">
            <v>837</v>
          </cell>
          <cell r="Q24">
            <v>93</v>
          </cell>
          <cell r="R24">
            <v>837</v>
          </cell>
          <cell r="S24">
            <v>930</v>
          </cell>
          <cell r="T24">
            <v>167</v>
          </cell>
        </row>
        <row r="25">
          <cell r="I25">
            <v>4205</v>
          </cell>
          <cell r="J25" t="str">
            <v>Secondary</v>
          </cell>
          <cell r="L25">
            <v>5</v>
          </cell>
          <cell r="O25">
            <v>651</v>
          </cell>
          <cell r="P25">
            <v>642</v>
          </cell>
          <cell r="Q25">
            <v>-9</v>
          </cell>
          <cell r="R25">
            <v>610</v>
          </cell>
          <cell r="S25">
            <v>642</v>
          </cell>
          <cell r="T25">
            <v>114</v>
          </cell>
        </row>
        <row r="26">
          <cell r="I26">
            <v>4206</v>
          </cell>
          <cell r="J26" t="str">
            <v>Secondary</v>
          </cell>
          <cell r="L26">
            <v>1</v>
          </cell>
          <cell r="O26">
            <v>388</v>
          </cell>
          <cell r="P26">
            <v>450</v>
          </cell>
          <cell r="Q26">
            <v>62</v>
          </cell>
          <cell r="R26">
            <v>450</v>
          </cell>
          <cell r="S26">
            <v>500</v>
          </cell>
          <cell r="T26">
            <v>90</v>
          </cell>
        </row>
        <row r="27">
          <cell r="I27">
            <v>4210</v>
          </cell>
          <cell r="J27" t="str">
            <v>Secondary</v>
          </cell>
          <cell r="L27">
            <v>1</v>
          </cell>
          <cell r="O27">
            <v>1769</v>
          </cell>
          <cell r="P27">
            <v>1907</v>
          </cell>
          <cell r="Q27">
            <v>138</v>
          </cell>
          <cell r="R27">
            <v>1907</v>
          </cell>
          <cell r="S27">
            <v>2119</v>
          </cell>
          <cell r="T27">
            <v>349</v>
          </cell>
        </row>
        <row r="28">
          <cell r="I28">
            <v>4211</v>
          </cell>
          <cell r="J28" t="str">
            <v>Secondary</v>
          </cell>
          <cell r="L28">
            <v>5</v>
          </cell>
          <cell r="O28">
            <v>1614</v>
          </cell>
          <cell r="P28">
            <v>1573</v>
          </cell>
          <cell r="Q28">
            <v>-41</v>
          </cell>
          <cell r="R28">
            <v>1573</v>
          </cell>
          <cell r="S28">
            <v>1747</v>
          </cell>
          <cell r="T28">
            <v>270</v>
          </cell>
        </row>
        <row r="29">
          <cell r="I29">
            <v>4215</v>
          </cell>
          <cell r="J29" t="str">
            <v>Secondary</v>
          </cell>
          <cell r="L29">
            <v>5</v>
          </cell>
          <cell r="O29">
            <v>931</v>
          </cell>
          <cell r="P29">
            <v>1029</v>
          </cell>
          <cell r="Q29">
            <v>98</v>
          </cell>
          <cell r="R29">
            <v>1029</v>
          </cell>
          <cell r="S29">
            <v>1144</v>
          </cell>
          <cell r="T29">
            <v>138</v>
          </cell>
        </row>
        <row r="30">
          <cell r="I30">
            <v>4216</v>
          </cell>
          <cell r="J30" t="str">
            <v>Secondary</v>
          </cell>
          <cell r="L30">
            <v>4</v>
          </cell>
          <cell r="O30">
            <v>1105</v>
          </cell>
          <cell r="P30">
            <v>1071</v>
          </cell>
          <cell r="Q30">
            <v>-34</v>
          </cell>
          <cell r="R30">
            <v>1071</v>
          </cell>
          <cell r="S30">
            <v>1190</v>
          </cell>
          <cell r="T30">
            <v>193</v>
          </cell>
        </row>
        <row r="31">
          <cell r="I31">
            <v>4217</v>
          </cell>
          <cell r="J31" t="str">
            <v>Secondary</v>
          </cell>
          <cell r="L31">
            <v>1</v>
          </cell>
          <cell r="O31">
            <v>1306</v>
          </cell>
          <cell r="P31">
            <v>1371</v>
          </cell>
          <cell r="Q31">
            <v>65</v>
          </cell>
          <cell r="R31">
            <v>1371</v>
          </cell>
          <cell r="S31">
            <v>1523</v>
          </cell>
          <cell r="T31">
            <v>265</v>
          </cell>
        </row>
        <row r="32">
          <cell r="I32">
            <v>4219</v>
          </cell>
          <cell r="J32" t="str">
            <v>Secondary</v>
          </cell>
          <cell r="L32">
            <v>6</v>
          </cell>
          <cell r="O32">
            <v>780</v>
          </cell>
          <cell r="P32">
            <v>829</v>
          </cell>
          <cell r="Q32">
            <v>49</v>
          </cell>
          <cell r="R32">
            <v>829</v>
          </cell>
          <cell r="S32">
            <v>921</v>
          </cell>
          <cell r="T32">
            <v>166</v>
          </cell>
        </row>
        <row r="33">
          <cell r="I33">
            <v>4221</v>
          </cell>
          <cell r="J33" t="str">
            <v>Secondary</v>
          </cell>
          <cell r="L33">
            <v>3</v>
          </cell>
          <cell r="O33">
            <v>763</v>
          </cell>
          <cell r="P33">
            <v>845</v>
          </cell>
          <cell r="Q33">
            <v>82</v>
          </cell>
          <cell r="R33">
            <v>845</v>
          </cell>
          <cell r="S33">
            <v>939</v>
          </cell>
          <cell r="T33">
            <v>169</v>
          </cell>
        </row>
        <row r="34">
          <cell r="I34">
            <v>4223</v>
          </cell>
          <cell r="J34" t="str">
            <v>Secondary</v>
          </cell>
          <cell r="L34">
            <v>5</v>
          </cell>
          <cell r="O34">
            <v>441</v>
          </cell>
          <cell r="P34">
            <v>481</v>
          </cell>
          <cell r="Q34">
            <v>40</v>
          </cell>
          <cell r="R34">
            <v>481</v>
          </cell>
          <cell r="S34">
            <v>534</v>
          </cell>
          <cell r="T34">
            <v>96</v>
          </cell>
        </row>
        <row r="35">
          <cell r="I35">
            <v>4225</v>
          </cell>
          <cell r="J35" t="str">
            <v>Secondary</v>
          </cell>
          <cell r="L35">
            <v>5</v>
          </cell>
          <cell r="O35">
            <v>1185</v>
          </cell>
          <cell r="P35">
            <v>1215</v>
          </cell>
          <cell r="Q35">
            <v>30</v>
          </cell>
          <cell r="R35">
            <v>1215</v>
          </cell>
          <cell r="S35">
            <v>1350</v>
          </cell>
          <cell r="T35">
            <v>243</v>
          </cell>
        </row>
        <row r="36">
          <cell r="I36">
            <v>4232</v>
          </cell>
          <cell r="J36" t="str">
            <v>Secondary</v>
          </cell>
          <cell r="L36">
            <v>5</v>
          </cell>
          <cell r="O36">
            <v>825</v>
          </cell>
          <cell r="P36">
            <v>755</v>
          </cell>
          <cell r="Q36">
            <v>-70</v>
          </cell>
          <cell r="R36">
            <v>725</v>
          </cell>
          <cell r="S36">
            <v>806</v>
          </cell>
          <cell r="T36">
            <v>151</v>
          </cell>
        </row>
        <row r="37">
          <cell r="I37">
            <v>4518</v>
          </cell>
          <cell r="J37" t="str">
            <v>Secondary</v>
          </cell>
          <cell r="L37" t="str">
            <v>Pilot</v>
          </cell>
          <cell r="O37">
            <v>847</v>
          </cell>
          <cell r="P37">
            <v>847</v>
          </cell>
          <cell r="Q37">
            <v>0</v>
          </cell>
          <cell r="R37">
            <v>847</v>
          </cell>
          <cell r="S37">
            <v>942</v>
          </cell>
          <cell r="T37">
            <v>121</v>
          </cell>
        </row>
        <row r="38">
          <cell r="I38">
            <v>4604</v>
          </cell>
          <cell r="J38" t="str">
            <v>Secondary</v>
          </cell>
          <cell r="L38">
            <v>5</v>
          </cell>
          <cell r="O38">
            <v>563</v>
          </cell>
          <cell r="P38">
            <v>564</v>
          </cell>
          <cell r="Q38">
            <v>1</v>
          </cell>
          <cell r="R38">
            <v>564</v>
          </cell>
          <cell r="S38">
            <v>627</v>
          </cell>
          <cell r="T38">
            <v>113</v>
          </cell>
        </row>
        <row r="39">
          <cell r="I39">
            <v>4605</v>
          </cell>
          <cell r="J39" t="str">
            <v>Secondary</v>
          </cell>
          <cell r="L39" t="str">
            <v>Pilot</v>
          </cell>
          <cell r="O39">
            <v>585</v>
          </cell>
          <cell r="P39">
            <v>585</v>
          </cell>
          <cell r="Q39">
            <v>0</v>
          </cell>
          <cell r="R39">
            <v>585</v>
          </cell>
          <cell r="S39">
            <v>651</v>
          </cell>
          <cell r="T39">
            <v>117</v>
          </cell>
        </row>
        <row r="40">
          <cell r="I40">
            <v>4608</v>
          </cell>
          <cell r="J40" t="str">
            <v>Secondary</v>
          </cell>
          <cell r="L40">
            <v>4</v>
          </cell>
          <cell r="O40">
            <v>868</v>
          </cell>
          <cell r="P40">
            <v>983</v>
          </cell>
          <cell r="Q40">
            <v>115</v>
          </cell>
          <cell r="R40">
            <v>983</v>
          </cell>
          <cell r="S40">
            <v>1092</v>
          </cell>
          <cell r="T40">
            <v>147</v>
          </cell>
        </row>
        <row r="41">
          <cell r="I41">
            <v>4609</v>
          </cell>
          <cell r="J41" t="str">
            <v>Secondary</v>
          </cell>
          <cell r="L41">
            <v>2</v>
          </cell>
          <cell r="O41">
            <v>1412</v>
          </cell>
          <cell r="P41">
            <v>1341</v>
          </cell>
          <cell r="Q41">
            <v>-71</v>
          </cell>
          <cell r="R41">
            <v>1341</v>
          </cell>
          <cell r="S41">
            <v>1490</v>
          </cell>
          <cell r="T41">
            <v>207</v>
          </cell>
        </row>
        <row r="42">
          <cell r="I42">
            <v>4611</v>
          </cell>
          <cell r="J42" t="str">
            <v>Secondary</v>
          </cell>
          <cell r="L42">
            <v>1</v>
          </cell>
          <cell r="O42">
            <v>2055</v>
          </cell>
          <cell r="P42">
            <v>2046</v>
          </cell>
          <cell r="Q42">
            <v>-9</v>
          </cell>
          <cell r="R42">
            <v>2046</v>
          </cell>
          <cell r="S42">
            <v>2273</v>
          </cell>
          <cell r="T42">
            <v>355</v>
          </cell>
        </row>
        <row r="43">
          <cell r="I43">
            <v>7003</v>
          </cell>
          <cell r="J43" t="str">
            <v>SEND</v>
          </cell>
          <cell r="L43">
            <v>3</v>
          </cell>
          <cell r="O43">
            <v>80</v>
          </cell>
          <cell r="P43">
            <v>142</v>
          </cell>
          <cell r="Q43">
            <v>62</v>
          </cell>
        </row>
        <row r="44">
          <cell r="I44">
            <v>7004</v>
          </cell>
          <cell r="J44" t="str">
            <v>SEND</v>
          </cell>
          <cell r="L44">
            <v>1</v>
          </cell>
          <cell r="O44">
            <v>98</v>
          </cell>
          <cell r="P44">
            <v>93</v>
          </cell>
          <cell r="Q44">
            <v>-5</v>
          </cell>
        </row>
        <row r="45">
          <cell r="I45">
            <v>7005</v>
          </cell>
          <cell r="J45" t="str">
            <v>SEND</v>
          </cell>
          <cell r="L45">
            <v>2</v>
          </cell>
          <cell r="O45">
            <v>67</v>
          </cell>
          <cell r="P45">
            <v>85</v>
          </cell>
          <cell r="Q45">
            <v>18</v>
          </cell>
        </row>
        <row r="46">
          <cell r="I46">
            <v>7009</v>
          </cell>
          <cell r="J46" t="str">
            <v>SEND</v>
          </cell>
          <cell r="L46">
            <v>2</v>
          </cell>
          <cell r="O46">
            <v>132</v>
          </cell>
          <cell r="P46">
            <v>136</v>
          </cell>
          <cell r="Q46">
            <v>4</v>
          </cell>
          <cell r="R46">
            <v>109</v>
          </cell>
          <cell r="S46">
            <v>146</v>
          </cell>
        </row>
        <row r="47">
          <cell r="I47">
            <v>7015</v>
          </cell>
          <cell r="J47" t="str">
            <v>SEND</v>
          </cell>
          <cell r="L47">
            <v>2</v>
          </cell>
          <cell r="O47">
            <v>75</v>
          </cell>
          <cell r="P47">
            <v>66</v>
          </cell>
          <cell r="Q47">
            <v>-9</v>
          </cell>
        </row>
        <row r="48">
          <cell r="I48">
            <v>7017</v>
          </cell>
          <cell r="J48" t="str">
            <v>SEND</v>
          </cell>
          <cell r="L48">
            <v>2</v>
          </cell>
          <cell r="O48">
            <v>97</v>
          </cell>
          <cell r="P48">
            <v>100</v>
          </cell>
          <cell r="Q48">
            <v>3</v>
          </cell>
        </row>
        <row r="49">
          <cell r="I49">
            <v>7022</v>
          </cell>
          <cell r="J49" t="str">
            <v>SEND</v>
          </cell>
          <cell r="L49">
            <v>1</v>
          </cell>
          <cell r="O49">
            <v>137</v>
          </cell>
          <cell r="P49">
            <v>109</v>
          </cell>
          <cell r="Q49">
            <v>-28</v>
          </cell>
        </row>
        <row r="50">
          <cell r="I50">
            <v>7024</v>
          </cell>
          <cell r="J50" t="str">
            <v>SEND</v>
          </cell>
          <cell r="L50">
            <v>2</v>
          </cell>
          <cell r="O50">
            <v>110</v>
          </cell>
          <cell r="P50">
            <v>87</v>
          </cell>
          <cell r="Q50">
            <v>-23</v>
          </cell>
        </row>
        <row r="51">
          <cell r="I51">
            <v>7027</v>
          </cell>
          <cell r="J51" t="str">
            <v>SEND</v>
          </cell>
          <cell r="L51">
            <v>2</v>
          </cell>
          <cell r="O51">
            <v>88</v>
          </cell>
          <cell r="P51">
            <v>80</v>
          </cell>
          <cell r="Q51">
            <v>-8</v>
          </cell>
        </row>
        <row r="52">
          <cell r="I52">
            <v>7029</v>
          </cell>
          <cell r="J52" t="str">
            <v>SEND</v>
          </cell>
          <cell r="L52">
            <v>1</v>
          </cell>
          <cell r="O52">
            <v>309</v>
          </cell>
          <cell r="P52">
            <v>221</v>
          </cell>
          <cell r="Q52">
            <v>-88</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nicola.wright@northyorks.gov.uk" TargetMode="External"/><Relationship Id="rId13" Type="http://schemas.openxmlformats.org/officeDocument/2006/relationships/hyperlink" Target="mailto:vickie.hemming-allen@northyorks.gov.uk" TargetMode="External"/><Relationship Id="rId18" Type="http://schemas.openxmlformats.org/officeDocument/2006/relationships/hyperlink" Target="mailto:vickie.hemming-allen@northyorks.gov.uk" TargetMode="External"/><Relationship Id="rId3" Type="http://schemas.openxmlformats.org/officeDocument/2006/relationships/hyperlink" Target="mailto:rachel.conyers@northyorks.gov.uks" TargetMode="External"/><Relationship Id="rId21" Type="http://schemas.openxmlformats.org/officeDocument/2006/relationships/hyperlink" Target="mailto:vickie.hemming-allen@northyorks.gov.uk" TargetMode="External"/><Relationship Id="rId7" Type="http://schemas.openxmlformats.org/officeDocument/2006/relationships/hyperlink" Target="mailto:nicola.wright@northyorks.gov.uk" TargetMode="External"/><Relationship Id="rId12" Type="http://schemas.openxmlformats.org/officeDocument/2006/relationships/hyperlink" Target="mailto:rachel.conyers@northyorks.gov.uks" TargetMode="External"/><Relationship Id="rId17" Type="http://schemas.openxmlformats.org/officeDocument/2006/relationships/hyperlink" Target="mailto:vickie.hemming-allen@northyorks.gov.uk" TargetMode="External"/><Relationship Id="rId2" Type="http://schemas.openxmlformats.org/officeDocument/2006/relationships/hyperlink" Target="mailto:vickie.hemming-allen@northyorks.gov.uk" TargetMode="External"/><Relationship Id="rId16" Type="http://schemas.openxmlformats.org/officeDocument/2006/relationships/hyperlink" Target="mailto:nicola.wright@northyorks.gov.uk" TargetMode="External"/><Relationship Id="rId20" Type="http://schemas.openxmlformats.org/officeDocument/2006/relationships/hyperlink" Target="mailto:nicola.wright@northyorks.gov.uk" TargetMode="External"/><Relationship Id="rId1" Type="http://schemas.openxmlformats.org/officeDocument/2006/relationships/hyperlink" Target="mailto:vickie.hemming-allen@northyorks.gov.uk" TargetMode="External"/><Relationship Id="rId6" Type="http://schemas.openxmlformats.org/officeDocument/2006/relationships/hyperlink" Target="mailto:nicola.wright@northyorks.gov.uk" TargetMode="External"/><Relationship Id="rId11" Type="http://schemas.openxmlformats.org/officeDocument/2006/relationships/hyperlink" Target="mailto:vickie.hemming-allen@northyorks.gov.uk" TargetMode="External"/><Relationship Id="rId5" Type="http://schemas.openxmlformats.org/officeDocument/2006/relationships/hyperlink" Target="mailto:nicola.wright@northyorks.gov.uk" TargetMode="External"/><Relationship Id="rId15" Type="http://schemas.openxmlformats.org/officeDocument/2006/relationships/hyperlink" Target="mailto:nicola.wright@northyorks.gov.uk" TargetMode="External"/><Relationship Id="rId10" Type="http://schemas.openxmlformats.org/officeDocument/2006/relationships/hyperlink" Target="mailto:vickie.hemming-allen@northyorks.gov.uk" TargetMode="External"/><Relationship Id="rId19" Type="http://schemas.openxmlformats.org/officeDocument/2006/relationships/hyperlink" Target="mailto:nicola.wright@northyorks.gov.uk" TargetMode="External"/><Relationship Id="rId4" Type="http://schemas.openxmlformats.org/officeDocument/2006/relationships/hyperlink" Target="mailto:nicola.wright@northyorks.gov.uk" TargetMode="External"/><Relationship Id="rId9" Type="http://schemas.openxmlformats.org/officeDocument/2006/relationships/hyperlink" Target="mailto:nicola.wright@northyorks.gov.uk" TargetMode="External"/><Relationship Id="rId14" Type="http://schemas.openxmlformats.org/officeDocument/2006/relationships/hyperlink" Target="mailto:nicola.wright@northyorks.gov.uk" TargetMode="External"/><Relationship Id="rId22"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2"/>
  <sheetViews>
    <sheetView tabSelected="1" workbookViewId="0">
      <selection activeCell="N6" sqref="N6"/>
    </sheetView>
  </sheetViews>
  <sheetFormatPr defaultColWidth="8.84375" defaultRowHeight="15" x14ac:dyDescent="0.3"/>
  <cols>
    <col min="1" max="1" width="12.69140625" style="4" customWidth="1"/>
    <col min="2" max="2" width="8.84375" style="4"/>
    <col min="3" max="3" width="11.4609375" style="4" customWidth="1"/>
    <col min="4" max="4" width="8.84375" style="4"/>
    <col min="5" max="5" width="7.84375" style="4" customWidth="1"/>
    <col min="6" max="6" width="10.53515625" style="4" customWidth="1"/>
    <col min="7" max="7" width="14.4609375" style="4" customWidth="1"/>
    <col min="8" max="16384" width="8.84375" style="4"/>
  </cols>
  <sheetData>
    <row r="1" spans="1:7" ht="23" thickBot="1" x14ac:dyDescent="0.5">
      <c r="A1" s="61" t="s">
        <v>101</v>
      </c>
      <c r="B1" s="62"/>
      <c r="C1" s="62"/>
      <c r="D1" s="62"/>
      <c r="E1" s="62"/>
      <c r="F1" s="62"/>
      <c r="G1" s="63"/>
    </row>
    <row r="2" spans="1:7" ht="10.5" customHeight="1" thickBot="1" x14ac:dyDescent="0.5">
      <c r="A2" s="19"/>
      <c r="B2" s="19"/>
      <c r="C2" s="19"/>
      <c r="D2" s="19"/>
      <c r="E2" s="19"/>
      <c r="F2" s="19"/>
      <c r="G2" s="19"/>
    </row>
    <row r="3" spans="1:7" ht="40.5" customHeight="1" thickBot="1" x14ac:dyDescent="0.35">
      <c r="A3" s="89" t="s">
        <v>114</v>
      </c>
      <c r="B3" s="90"/>
      <c r="C3" s="90"/>
      <c r="D3" s="90"/>
      <c r="E3" s="90"/>
      <c r="F3" s="90"/>
      <c r="G3" s="91"/>
    </row>
    <row r="4" spans="1:7" x14ac:dyDescent="0.3">
      <c r="A4" s="76" t="s">
        <v>91</v>
      </c>
      <c r="B4" s="76"/>
      <c r="C4" s="76"/>
      <c r="D4" s="76"/>
      <c r="E4" s="76"/>
      <c r="F4" s="76"/>
      <c r="G4" s="76"/>
    </row>
    <row r="5" spans="1:7" ht="15.5" thickBot="1" x14ac:dyDescent="0.35">
      <c r="A5" s="24"/>
      <c r="B5" s="24"/>
      <c r="C5" s="24"/>
      <c r="D5" s="24"/>
      <c r="E5" s="24"/>
      <c r="F5" s="24"/>
      <c r="G5" s="24"/>
    </row>
    <row r="6" spans="1:7" ht="31" customHeight="1" thickBot="1" x14ac:dyDescent="0.35">
      <c r="A6" s="86" t="s">
        <v>87</v>
      </c>
      <c r="B6" s="87"/>
      <c r="C6" s="87"/>
      <c r="D6" s="87"/>
      <c r="E6" s="87"/>
      <c r="F6" s="87"/>
      <c r="G6" s="88"/>
    </row>
    <row r="7" spans="1:7" ht="15.5" thickBot="1" x14ac:dyDescent="0.35">
      <c r="A7" s="24"/>
      <c r="B7" s="24"/>
      <c r="C7" s="24"/>
      <c r="D7" s="24"/>
      <c r="E7" s="24"/>
      <c r="F7" s="24"/>
      <c r="G7" s="24"/>
    </row>
    <row r="8" spans="1:7" ht="28.5" customHeight="1" thickBot="1" x14ac:dyDescent="0.35">
      <c r="A8" s="5" t="s">
        <v>115</v>
      </c>
      <c r="B8" s="18">
        <v>9999</v>
      </c>
      <c r="C8" s="68" t="str">
        <f>VLOOKUP('SECONDARY response sheet '!$B$8,Sheet2!A:S,2,FALSE)</f>
        <v>Test School</v>
      </c>
      <c r="D8" s="68"/>
      <c r="E8" s="68"/>
      <c r="F8" s="68"/>
      <c r="G8" s="69"/>
    </row>
    <row r="9" spans="1:7" ht="9" customHeight="1" x14ac:dyDescent="0.3">
      <c r="A9" s="30" t="s">
        <v>0</v>
      </c>
      <c r="B9" s="92">
        <f>VLOOKUP(B8,Sheet2!A:T,20,FALSE)</f>
        <v>0</v>
      </c>
      <c r="C9" s="73"/>
      <c r="D9" s="74"/>
      <c r="E9" s="74"/>
      <c r="F9" s="74"/>
      <c r="G9" s="75"/>
    </row>
    <row r="10" spans="1:7" ht="22.5" customHeight="1" thickBot="1" x14ac:dyDescent="0.35">
      <c r="A10" s="36"/>
      <c r="B10" s="93"/>
      <c r="C10" s="70"/>
      <c r="D10" s="71"/>
      <c r="E10" s="71"/>
      <c r="F10" s="71"/>
      <c r="G10" s="72"/>
    </row>
    <row r="11" spans="1:7" ht="15.5" thickBot="1" x14ac:dyDescent="0.35"/>
    <row r="12" spans="1:7" ht="24" customHeight="1" thickBot="1" x14ac:dyDescent="0.35">
      <c r="A12" s="30" t="s">
        <v>92</v>
      </c>
      <c r="B12" s="31"/>
      <c r="C12" s="31"/>
      <c r="D12" s="77" t="s">
        <v>94</v>
      </c>
      <c r="E12" s="78"/>
      <c r="F12" s="78"/>
      <c r="G12" s="79"/>
    </row>
    <row r="13" spans="1:7" ht="15" customHeight="1" x14ac:dyDescent="0.3">
      <c r="A13" s="33"/>
      <c r="B13" s="34"/>
      <c r="C13" s="34"/>
      <c r="D13" s="80" t="str">
        <f>VLOOKUP('SECONDARY response sheet '!$B$8,Sheet2!A:T,4,FALSE)</f>
        <v>A. D. Missions</v>
      </c>
      <c r="E13" s="81"/>
      <c r="F13" s="81"/>
      <c r="G13" s="82"/>
    </row>
    <row r="14" spans="1:7" ht="14.5" customHeight="1" thickBot="1" x14ac:dyDescent="0.35">
      <c r="A14" s="33"/>
      <c r="B14" s="34"/>
      <c r="C14" s="34"/>
      <c r="D14" s="83"/>
      <c r="E14" s="84"/>
      <c r="F14" s="84"/>
      <c r="G14" s="85"/>
    </row>
    <row r="15" spans="1:7" ht="23" customHeight="1" thickBot="1" x14ac:dyDescent="0.35">
      <c r="A15" s="33"/>
      <c r="B15" s="34"/>
      <c r="C15" s="34"/>
      <c r="D15" s="64" t="s">
        <v>111</v>
      </c>
      <c r="E15" s="65"/>
      <c r="F15" s="65"/>
      <c r="G15" s="66"/>
    </row>
    <row r="16" spans="1:7" x14ac:dyDescent="0.3">
      <c r="A16" s="33"/>
      <c r="B16" s="34"/>
      <c r="C16" s="34"/>
      <c r="D16" s="67"/>
      <c r="E16" s="68"/>
      <c r="F16" s="68"/>
      <c r="G16" s="69"/>
    </row>
    <row r="17" spans="1:10" ht="15.5" thickBot="1" x14ac:dyDescent="0.35">
      <c r="A17" s="36"/>
      <c r="B17" s="37"/>
      <c r="C17" s="37"/>
      <c r="D17" s="70"/>
      <c r="E17" s="71"/>
      <c r="F17" s="71"/>
      <c r="G17" s="72"/>
    </row>
    <row r="18" spans="1:10" ht="15.5" thickBot="1" x14ac:dyDescent="0.35">
      <c r="A18" s="6"/>
      <c r="B18" s="6"/>
      <c r="C18" s="6"/>
      <c r="D18" s="7"/>
      <c r="E18" s="7"/>
      <c r="F18" s="7"/>
      <c r="G18" s="7"/>
    </row>
    <row r="19" spans="1:10" s="16" customFormat="1" ht="30.75" customHeight="1" thickBot="1" x14ac:dyDescent="0.4">
      <c r="A19" s="42" t="s">
        <v>106</v>
      </c>
      <c r="B19" s="43"/>
      <c r="C19" s="43"/>
      <c r="D19" s="43"/>
      <c r="E19" s="43"/>
      <c r="F19" s="43"/>
      <c r="G19" s="21">
        <f>VLOOKUP($B$8,Sheet2!A:V,12,FALSE)</f>
        <v>0</v>
      </c>
    </row>
    <row r="20" spans="1:10" s="16" customFormat="1" ht="22.5" customHeight="1" thickBot="1" x14ac:dyDescent="0.4">
      <c r="A20" s="42" t="s">
        <v>66</v>
      </c>
      <c r="B20" s="43"/>
      <c r="C20" s="43"/>
      <c r="D20" s="43"/>
      <c r="E20" s="43"/>
      <c r="F20" s="44"/>
      <c r="G20" s="21">
        <f>VLOOKUP($B$8,Sheet2!A:V,13,FALSE)</f>
        <v>0</v>
      </c>
    </row>
    <row r="21" spans="1:10" s="16" customFormat="1" ht="22.5" customHeight="1" thickBot="1" x14ac:dyDescent="0.4">
      <c r="A21" s="42" t="s">
        <v>11</v>
      </c>
      <c r="B21" s="43"/>
      <c r="C21" s="43"/>
      <c r="D21" s="43"/>
      <c r="E21" s="43"/>
      <c r="F21" s="44"/>
      <c r="G21" s="21" t="str">
        <f>VLOOKUP($B$8,Sheet2!A:V,7,FALSE)</f>
        <v>x</v>
      </c>
    </row>
    <row r="22" spans="1:10" s="16" customFormat="1" ht="30" customHeight="1" thickBot="1" x14ac:dyDescent="0.4">
      <c r="A22" s="58" t="s">
        <v>107</v>
      </c>
      <c r="B22" s="59"/>
      <c r="C22" s="59"/>
      <c r="D22" s="59"/>
      <c r="E22" s="59"/>
      <c r="F22" s="60"/>
      <c r="G22" s="21" t="str">
        <f>VLOOKUP($B$8,Sheet2!A:V,14,FALSE)</f>
        <v>please advise</v>
      </c>
      <c r="J22" s="17"/>
    </row>
    <row r="23" spans="1:10" s="16" customFormat="1" ht="22.5" customHeight="1" thickBot="1" x14ac:dyDescent="0.4">
      <c r="A23" s="58" t="s">
        <v>67</v>
      </c>
      <c r="B23" s="59"/>
      <c r="C23" s="59"/>
      <c r="D23" s="59"/>
      <c r="E23" s="59"/>
      <c r="F23" s="60"/>
      <c r="G23" s="21" t="str">
        <f>VLOOKUP($B$8,Sheet2!A:V,15,FALSE)</f>
        <v>please advise</v>
      </c>
      <c r="J23" s="17"/>
    </row>
    <row r="24" spans="1:10" ht="15.5" thickBot="1" x14ac:dyDescent="0.35">
      <c r="J24" s="8"/>
    </row>
    <row r="25" spans="1:10" s="16" customFormat="1" ht="37.5" customHeight="1" thickBot="1" x14ac:dyDescent="0.4">
      <c r="A25" s="42" t="s">
        <v>108</v>
      </c>
      <c r="B25" s="43"/>
      <c r="C25" s="43"/>
      <c r="D25" s="43"/>
      <c r="E25" s="43"/>
      <c r="F25" s="43"/>
      <c r="G25" s="44"/>
    </row>
    <row r="26" spans="1:10" ht="29.25" customHeight="1" x14ac:dyDescent="0.3">
      <c r="A26" s="49"/>
      <c r="B26" s="50"/>
      <c r="C26" s="50"/>
      <c r="D26" s="50"/>
      <c r="E26" s="50"/>
      <c r="F26" s="50"/>
      <c r="G26" s="51"/>
    </row>
    <row r="27" spans="1:10" ht="21.5" customHeight="1" x14ac:dyDescent="0.3">
      <c r="A27" s="52"/>
      <c r="B27" s="53"/>
      <c r="C27" s="53"/>
      <c r="D27" s="53"/>
      <c r="E27" s="53"/>
      <c r="F27" s="53"/>
      <c r="G27" s="54"/>
    </row>
    <row r="28" spans="1:10" ht="31.5" customHeight="1" thickBot="1" x14ac:dyDescent="0.35">
      <c r="A28" s="55"/>
      <c r="B28" s="56"/>
      <c r="C28" s="56"/>
      <c r="D28" s="56"/>
      <c r="E28" s="56"/>
      <c r="F28" s="56"/>
      <c r="G28" s="57"/>
    </row>
    <row r="29" spans="1:10" ht="15.5" thickBot="1" x14ac:dyDescent="0.35">
      <c r="A29" s="9"/>
      <c r="B29" s="9"/>
      <c r="C29" s="9"/>
      <c r="D29" s="9"/>
      <c r="E29" s="9"/>
      <c r="F29" s="9"/>
      <c r="G29" s="9"/>
    </row>
    <row r="30" spans="1:10" ht="17.25" customHeight="1" thickBot="1" x14ac:dyDescent="0.35">
      <c r="A30" s="30" t="s">
        <v>102</v>
      </c>
      <c r="B30" s="31"/>
      <c r="C30" s="31"/>
      <c r="D30" s="31"/>
      <c r="E30" s="32"/>
      <c r="F30" s="10" t="s">
        <v>68</v>
      </c>
      <c r="G30" s="11"/>
    </row>
    <row r="31" spans="1:10" ht="15.5" thickBot="1" x14ac:dyDescent="0.35">
      <c r="A31" s="33"/>
      <c r="B31" s="34"/>
      <c r="C31" s="34"/>
      <c r="D31" s="34"/>
      <c r="E31" s="35"/>
      <c r="F31" s="10" t="s">
        <v>69</v>
      </c>
      <c r="G31" s="12"/>
    </row>
    <row r="32" spans="1:10" ht="15.5" thickBot="1" x14ac:dyDescent="0.35">
      <c r="A32" s="33"/>
      <c r="B32" s="34"/>
      <c r="C32" s="34"/>
      <c r="D32" s="34"/>
      <c r="E32" s="35"/>
      <c r="F32" s="10" t="s">
        <v>70</v>
      </c>
      <c r="G32" s="13"/>
    </row>
    <row r="33" spans="1:7" ht="15.5" thickBot="1" x14ac:dyDescent="0.35">
      <c r="A33" s="33"/>
      <c r="B33" s="34"/>
      <c r="C33" s="34"/>
      <c r="D33" s="34"/>
      <c r="E33" s="35"/>
      <c r="F33" s="10" t="s">
        <v>71</v>
      </c>
      <c r="G33" s="12"/>
    </row>
    <row r="34" spans="1:7" ht="15.5" thickBot="1" x14ac:dyDescent="0.35">
      <c r="A34" s="33"/>
      <c r="B34" s="34"/>
      <c r="C34" s="34"/>
      <c r="D34" s="34"/>
      <c r="E34" s="35"/>
      <c r="F34" s="10" t="s">
        <v>72</v>
      </c>
      <c r="G34" s="13"/>
    </row>
    <row r="35" spans="1:7" ht="15.5" thickBot="1" x14ac:dyDescent="0.35">
      <c r="A35" s="33"/>
      <c r="B35" s="34"/>
      <c r="C35" s="34"/>
      <c r="D35" s="34"/>
      <c r="E35" s="35"/>
      <c r="F35" s="10" t="s">
        <v>73</v>
      </c>
      <c r="G35" s="12"/>
    </row>
    <row r="36" spans="1:7" ht="15.5" thickBot="1" x14ac:dyDescent="0.35">
      <c r="A36" s="33"/>
      <c r="B36" s="34"/>
      <c r="C36" s="34"/>
      <c r="D36" s="34"/>
      <c r="E36" s="35"/>
      <c r="F36" s="10" t="s">
        <v>74</v>
      </c>
      <c r="G36" s="12"/>
    </row>
    <row r="37" spans="1:7" ht="15.5" thickBot="1" x14ac:dyDescent="0.35">
      <c r="A37" s="33"/>
      <c r="B37" s="34"/>
      <c r="C37" s="34"/>
      <c r="D37" s="34"/>
      <c r="E37" s="35"/>
      <c r="F37" s="10" t="s">
        <v>75</v>
      </c>
      <c r="G37" s="13"/>
    </row>
    <row r="38" spans="1:7" ht="15.5" thickBot="1" x14ac:dyDescent="0.35">
      <c r="A38" s="36"/>
      <c r="B38" s="37"/>
      <c r="C38" s="37"/>
      <c r="D38" s="37"/>
      <c r="E38" s="38"/>
      <c r="F38" s="14" t="s">
        <v>1</v>
      </c>
      <c r="G38" s="15">
        <f>SUM(G30:G37)</f>
        <v>0</v>
      </c>
    </row>
    <row r="39" spans="1:7" ht="15.5" thickBot="1" x14ac:dyDescent="0.35"/>
    <row r="40" spans="1:7" ht="31.5" customHeight="1" x14ac:dyDescent="0.3">
      <c r="A40" s="45" t="s">
        <v>104</v>
      </c>
      <c r="B40" s="46"/>
      <c r="C40" s="46"/>
      <c r="D40" s="46"/>
      <c r="E40" s="46"/>
      <c r="F40" s="46"/>
      <c r="G40" s="120"/>
    </row>
    <row r="41" spans="1:7" ht="33" customHeight="1" thickBot="1" x14ac:dyDescent="0.35">
      <c r="A41" s="47" t="s">
        <v>105</v>
      </c>
      <c r="B41" s="48"/>
      <c r="C41" s="48"/>
      <c r="D41" s="48"/>
      <c r="E41" s="48"/>
      <c r="F41" s="48"/>
      <c r="G41" s="121"/>
    </row>
    <row r="42" spans="1:7" ht="33" customHeight="1" thickBot="1" x14ac:dyDescent="0.35">
      <c r="A42" s="26"/>
      <c r="B42" s="25"/>
      <c r="C42" s="25"/>
      <c r="D42" s="25"/>
      <c r="E42" s="25"/>
      <c r="F42" s="25"/>
      <c r="G42" s="27"/>
    </row>
    <row r="43" spans="1:7" ht="33" customHeight="1" thickBot="1" x14ac:dyDescent="0.35">
      <c r="A43" s="97" t="s">
        <v>89</v>
      </c>
      <c r="B43" s="98"/>
      <c r="C43" s="98"/>
      <c r="D43" s="98"/>
      <c r="E43" s="98"/>
      <c r="F43" s="98"/>
      <c r="G43" s="99"/>
    </row>
    <row r="44" spans="1:7" ht="131" customHeight="1" thickBot="1" x14ac:dyDescent="0.35">
      <c r="A44" s="100"/>
      <c r="B44" s="101"/>
      <c r="C44" s="101"/>
      <c r="D44" s="101"/>
      <c r="E44" s="101"/>
      <c r="F44" s="101"/>
      <c r="G44" s="102"/>
    </row>
    <row r="45" spans="1:7" ht="24" customHeight="1" thickBot="1" x14ac:dyDescent="0.35">
      <c r="A45" s="26"/>
      <c r="B45" s="25"/>
      <c r="C45" s="25"/>
      <c r="D45" s="25"/>
      <c r="E45" s="25"/>
      <c r="F45" s="25"/>
      <c r="G45" s="27"/>
    </row>
    <row r="46" spans="1:7" x14ac:dyDescent="0.3">
      <c r="A46" s="30" t="s">
        <v>76</v>
      </c>
      <c r="B46" s="31"/>
      <c r="C46" s="31"/>
      <c r="D46" s="31"/>
      <c r="E46" s="31"/>
      <c r="F46" s="31"/>
      <c r="G46" s="32"/>
    </row>
    <row r="47" spans="1:7" x14ac:dyDescent="0.3">
      <c r="A47" s="33"/>
      <c r="B47" s="34"/>
      <c r="C47" s="34"/>
      <c r="D47" s="34"/>
      <c r="E47" s="34"/>
      <c r="F47" s="34"/>
      <c r="G47" s="35"/>
    </row>
    <row r="48" spans="1:7" ht="30" customHeight="1" thickBot="1" x14ac:dyDescent="0.35">
      <c r="A48" s="36"/>
      <c r="B48" s="37"/>
      <c r="C48" s="37"/>
      <c r="D48" s="37"/>
      <c r="E48" s="37"/>
      <c r="F48" s="37"/>
      <c r="G48" s="38"/>
    </row>
    <row r="49" spans="1:7" ht="93.75" customHeight="1" thickBot="1" x14ac:dyDescent="0.35">
      <c r="A49" s="39"/>
      <c r="B49" s="40"/>
      <c r="C49" s="40"/>
      <c r="D49" s="40"/>
      <c r="E49" s="40"/>
      <c r="F49" s="40"/>
      <c r="G49" s="41"/>
    </row>
    <row r="50" spans="1:7" ht="15.5" thickBot="1" x14ac:dyDescent="0.35"/>
    <row r="51" spans="1:7" ht="22.5" customHeight="1" x14ac:dyDescent="0.3">
      <c r="A51" s="30" t="s">
        <v>3</v>
      </c>
      <c r="B51" s="31"/>
      <c r="C51" s="32"/>
      <c r="D51" s="111"/>
      <c r="E51" s="112"/>
      <c r="F51" s="112"/>
      <c r="G51" s="113"/>
    </row>
    <row r="52" spans="1:7" ht="15.5" thickBot="1" x14ac:dyDescent="0.35">
      <c r="A52" s="36"/>
      <c r="B52" s="37"/>
      <c r="C52" s="38"/>
      <c r="D52" s="114"/>
      <c r="E52" s="115"/>
      <c r="F52" s="115"/>
      <c r="G52" s="116"/>
    </row>
    <row r="53" spans="1:7" ht="15.75" customHeight="1" x14ac:dyDescent="0.3">
      <c r="A53" s="30" t="s">
        <v>4</v>
      </c>
      <c r="B53" s="31"/>
      <c r="C53" s="32"/>
      <c r="D53" s="111"/>
      <c r="E53" s="112"/>
      <c r="F53" s="112"/>
      <c r="G53" s="113"/>
    </row>
    <row r="54" spans="1:7" ht="23.25" customHeight="1" thickBot="1" x14ac:dyDescent="0.35">
      <c r="A54" s="36"/>
      <c r="B54" s="37"/>
      <c r="C54" s="38"/>
      <c r="D54" s="114"/>
      <c r="E54" s="115"/>
      <c r="F54" s="115"/>
      <c r="G54" s="116"/>
    </row>
    <row r="55" spans="1:7" ht="25.5" customHeight="1" thickBot="1" x14ac:dyDescent="0.35">
      <c r="A55" s="58" t="s">
        <v>5</v>
      </c>
      <c r="B55" s="59"/>
      <c r="C55" s="60"/>
      <c r="D55" s="108"/>
      <c r="E55" s="109"/>
      <c r="F55" s="109"/>
      <c r="G55" s="110"/>
    </row>
    <row r="56" spans="1:7" ht="25.5" customHeight="1" thickBot="1" x14ac:dyDescent="0.35">
      <c r="A56" s="58" t="s">
        <v>18</v>
      </c>
      <c r="B56" s="60"/>
      <c r="C56" s="108"/>
      <c r="D56" s="109"/>
      <c r="E56" s="109"/>
      <c r="F56" s="109"/>
      <c r="G56" s="110"/>
    </row>
    <row r="57" spans="1:7" ht="8.25" customHeight="1" x14ac:dyDescent="0.3"/>
    <row r="58" spans="1:7" ht="7.5" customHeight="1" thickBot="1" x14ac:dyDescent="0.35"/>
    <row r="59" spans="1:7" ht="18" thickBot="1" x14ac:dyDescent="0.4">
      <c r="A59" s="105" t="s">
        <v>2</v>
      </c>
      <c r="B59" s="106"/>
      <c r="C59" s="106"/>
      <c r="D59" s="106"/>
      <c r="E59" s="106"/>
      <c r="F59" s="106"/>
      <c r="G59" s="107"/>
    </row>
    <row r="60" spans="1:7" ht="57.75" customHeight="1" thickBot="1" x14ac:dyDescent="0.35">
      <c r="A60" s="103" t="s">
        <v>103</v>
      </c>
      <c r="B60" s="104"/>
      <c r="C60" s="104"/>
      <c r="D60" s="104"/>
      <c r="E60" s="104"/>
      <c r="F60" s="104"/>
      <c r="G60" s="22"/>
    </row>
    <row r="61" spans="1:7" ht="33" customHeight="1" thickBot="1" x14ac:dyDescent="0.35">
      <c r="A61" s="94" t="s">
        <v>88</v>
      </c>
      <c r="B61" s="95"/>
      <c r="C61" s="95"/>
      <c r="D61" s="95"/>
      <c r="E61" s="95"/>
      <c r="F61" s="96"/>
      <c r="G61" s="23"/>
    </row>
    <row r="62" spans="1:7" ht="7.5" customHeight="1" x14ac:dyDescent="0.3"/>
  </sheetData>
  <mergeCells count="37">
    <mergeCell ref="A61:F61"/>
    <mergeCell ref="A46:G48"/>
    <mergeCell ref="A43:G43"/>
    <mergeCell ref="A44:G44"/>
    <mergeCell ref="A60:F60"/>
    <mergeCell ref="A59:G59"/>
    <mergeCell ref="A56:B56"/>
    <mergeCell ref="A51:C52"/>
    <mergeCell ref="A53:C54"/>
    <mergeCell ref="C56:G56"/>
    <mergeCell ref="D51:G52"/>
    <mergeCell ref="A55:C55"/>
    <mergeCell ref="D55:G55"/>
    <mergeCell ref="D53:G54"/>
    <mergeCell ref="A1:G1"/>
    <mergeCell ref="A21:F21"/>
    <mergeCell ref="A22:F22"/>
    <mergeCell ref="A19:F19"/>
    <mergeCell ref="D15:G15"/>
    <mergeCell ref="D16:G17"/>
    <mergeCell ref="C8:G10"/>
    <mergeCell ref="A4:G4"/>
    <mergeCell ref="A12:C17"/>
    <mergeCell ref="D12:G12"/>
    <mergeCell ref="D13:G14"/>
    <mergeCell ref="A6:G6"/>
    <mergeCell ref="A3:G3"/>
    <mergeCell ref="A9:A10"/>
    <mergeCell ref="B9:B10"/>
    <mergeCell ref="A30:E38"/>
    <mergeCell ref="A49:G49"/>
    <mergeCell ref="A20:F20"/>
    <mergeCell ref="A40:F40"/>
    <mergeCell ref="A41:F41"/>
    <mergeCell ref="A26:G28"/>
    <mergeCell ref="A25:G25"/>
    <mergeCell ref="A23:F23"/>
  </mergeCells>
  <conditionalFormatting sqref="G22:G23">
    <cfRule type="containsText" dxfId="0" priority="1" operator="containsText" text="Please advise">
      <formula>NOT(ISERROR(SEARCH("Please advise",G22)))</formula>
    </cfRule>
  </conditionalFormatting>
  <pageMargins left="0.7" right="0.7" top="0.75" bottom="0.75" header="0.3" footer="0.3"/>
  <pageSetup paperSize="9" scale="98" fitToHeight="0" orientation="portrait" r:id="rId1"/>
  <headerFooter>
    <oddFooter>&amp;C&amp;1#&amp;"Calibri"&amp;10&amp;KFF0000OFFICIAL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3"/>
  <sheetViews>
    <sheetView topLeftCell="C33" workbookViewId="0">
      <selection activeCell="G46" sqref="G46"/>
    </sheetView>
  </sheetViews>
  <sheetFormatPr defaultColWidth="8.84375" defaultRowHeight="15.5" x14ac:dyDescent="0.35"/>
  <cols>
    <col min="1" max="1" width="11.07421875" style="1" bestFit="1" customWidth="1"/>
    <col min="2" max="2" width="22.69140625" style="1" bestFit="1" customWidth="1"/>
    <col min="3" max="3" width="13.3046875" style="1" customWidth="1"/>
    <col min="4" max="4" width="22.84375" style="1" customWidth="1"/>
    <col min="5" max="5" width="23" style="1" customWidth="1"/>
    <col min="6" max="6" width="9.765625" style="2" customWidth="1"/>
    <col min="7" max="7" width="9.23046875" style="2" customWidth="1"/>
    <col min="8" max="8" width="10.3046875" style="2" hidden="1" customWidth="1"/>
    <col min="9" max="9" width="9.4609375" style="2" hidden="1" customWidth="1"/>
    <col min="10" max="10" width="10.3046875" style="2" hidden="1" customWidth="1"/>
    <col min="11" max="11" width="9.23046875" style="2" hidden="1" customWidth="1"/>
    <col min="12" max="13" width="13.15234375" style="117" bestFit="1" customWidth="1"/>
    <col min="14" max="15" width="13.15234375" style="117" customWidth="1"/>
    <col min="16" max="16" width="13.15234375" style="2" customWidth="1"/>
    <col min="17" max="17" width="22.3046875" style="2" customWidth="1"/>
    <col min="18" max="18" width="22.84375" style="2" customWidth="1"/>
    <col min="19" max="19" width="13.765625" style="2" customWidth="1"/>
    <col min="20" max="20" width="7.3046875" style="1" customWidth="1"/>
    <col min="21" max="16384" width="8.84375" style="1"/>
  </cols>
  <sheetData>
    <row r="1" spans="1:20" ht="93" x14ac:dyDescent="0.35">
      <c r="A1" s="1" t="s">
        <v>6</v>
      </c>
      <c r="B1" s="1" t="s">
        <v>7</v>
      </c>
      <c r="C1" s="1" t="s">
        <v>8</v>
      </c>
      <c r="D1" s="1" t="s">
        <v>9</v>
      </c>
      <c r="E1" s="1" t="s">
        <v>10</v>
      </c>
      <c r="F1" s="2" t="s">
        <v>113</v>
      </c>
      <c r="G1" s="2" t="s">
        <v>11</v>
      </c>
      <c r="H1" s="2" t="s">
        <v>83</v>
      </c>
      <c r="I1" s="2" t="s">
        <v>84</v>
      </c>
      <c r="J1" s="2" t="s">
        <v>95</v>
      </c>
      <c r="K1" s="2" t="s">
        <v>96</v>
      </c>
      <c r="L1" s="117" t="s">
        <v>97</v>
      </c>
      <c r="M1" s="117" t="s">
        <v>98</v>
      </c>
      <c r="N1" s="117" t="s">
        <v>109</v>
      </c>
      <c r="O1" s="117" t="s">
        <v>110</v>
      </c>
      <c r="Q1" s="2" t="s">
        <v>99</v>
      </c>
      <c r="R1" s="2" t="s">
        <v>19</v>
      </c>
      <c r="S1" s="2" t="s">
        <v>20</v>
      </c>
      <c r="T1" s="1" t="s">
        <v>77</v>
      </c>
    </row>
    <row r="2" spans="1:20" ht="31" x14ac:dyDescent="0.35">
      <c r="A2" s="1">
        <v>4000</v>
      </c>
      <c r="B2" s="20" t="s">
        <v>60</v>
      </c>
      <c r="C2" s="1" t="s">
        <v>36</v>
      </c>
      <c r="D2" s="1" t="s">
        <v>63</v>
      </c>
      <c r="E2" s="3" t="s">
        <v>17</v>
      </c>
      <c r="F2" s="2">
        <f>VLOOKUP($A2,'[2]Phase order'!$I:$T,8,FALSE)</f>
        <v>835</v>
      </c>
      <c r="G2" s="2">
        <f>VLOOKUP($A2,'[2]Phase order'!$I:$T,12,FALSE)</f>
        <v>167</v>
      </c>
      <c r="H2" s="2">
        <v>167</v>
      </c>
      <c r="I2" s="2" t="s">
        <v>65</v>
      </c>
      <c r="J2" s="2">
        <v>167</v>
      </c>
      <c r="K2" s="2" t="s">
        <v>65</v>
      </c>
      <c r="L2" s="119">
        <v>167</v>
      </c>
      <c r="M2" s="119" t="str">
        <f>VLOOKUP($A2,[1]Secondary!$A:$M,13,FALSE)</f>
        <v>N/A</v>
      </c>
      <c r="N2" s="119" t="s">
        <v>112</v>
      </c>
      <c r="O2" s="119" t="s">
        <v>65</v>
      </c>
      <c r="P2" s="28"/>
      <c r="T2" s="1" t="s">
        <v>78</v>
      </c>
    </row>
    <row r="3" spans="1:20" ht="46.5" x14ac:dyDescent="0.35">
      <c r="A3" s="1">
        <v>4002</v>
      </c>
      <c r="B3" s="20" t="s">
        <v>61</v>
      </c>
      <c r="C3" s="1" t="s">
        <v>62</v>
      </c>
      <c r="D3" s="1" t="s">
        <v>93</v>
      </c>
      <c r="E3" s="1" t="s">
        <v>16</v>
      </c>
      <c r="F3" s="2">
        <f>VLOOKUP($A3,'[2]Phase order'!$I:$T,8,FALSE)</f>
        <v>416</v>
      </c>
      <c r="G3" s="2">
        <f>VLOOKUP($A3,'[2]Phase order'!$I:$T,12,FALSE)</f>
        <v>128</v>
      </c>
      <c r="H3" s="2" t="s">
        <v>86</v>
      </c>
      <c r="I3" s="2">
        <v>100</v>
      </c>
      <c r="J3" s="2" t="s">
        <v>86</v>
      </c>
      <c r="K3" s="2">
        <v>100</v>
      </c>
      <c r="L3" s="119" t="s">
        <v>86</v>
      </c>
      <c r="M3" s="119">
        <v>100</v>
      </c>
      <c r="N3" s="119" t="s">
        <v>112</v>
      </c>
      <c r="O3" s="119" t="s">
        <v>112</v>
      </c>
      <c r="P3" s="28"/>
      <c r="T3" s="1" t="s">
        <v>80</v>
      </c>
    </row>
    <row r="4" spans="1:20" ht="31" x14ac:dyDescent="0.35">
      <c r="A4" s="1">
        <v>4003</v>
      </c>
      <c r="B4" s="20" t="s">
        <v>37</v>
      </c>
      <c r="C4" s="1" t="s">
        <v>36</v>
      </c>
      <c r="D4" s="1" t="s">
        <v>15</v>
      </c>
      <c r="E4" s="3" t="s">
        <v>17</v>
      </c>
      <c r="F4" s="2">
        <f>VLOOKUP($A4,'[2]Phase order'!$I:$T,8,FALSE)</f>
        <v>1205</v>
      </c>
      <c r="G4" s="2">
        <f>VLOOKUP($A4,'[2]Phase order'!$I:$T,12,FALSE)</f>
        <v>241</v>
      </c>
      <c r="H4" s="2">
        <v>241</v>
      </c>
      <c r="I4" s="2" t="s">
        <v>65</v>
      </c>
      <c r="J4" s="2">
        <v>241</v>
      </c>
      <c r="K4" s="2" t="str">
        <f t="shared" ref="K4:K17" si="0">I4</f>
        <v>N/A</v>
      </c>
      <c r="L4" s="119">
        <v>241</v>
      </c>
      <c r="M4" s="119" t="str">
        <f>VLOOKUP($A4,[1]Secondary!$A:$M,13,FALSE)</f>
        <v>N/A</v>
      </c>
      <c r="N4" s="119" t="s">
        <v>112</v>
      </c>
      <c r="O4" s="119" t="s">
        <v>65</v>
      </c>
      <c r="P4" s="28"/>
      <c r="T4" s="1" t="s">
        <v>78</v>
      </c>
    </row>
    <row r="5" spans="1:20" ht="31" x14ac:dyDescent="0.35">
      <c r="A5" s="1">
        <v>4004</v>
      </c>
      <c r="B5" s="20" t="s">
        <v>28</v>
      </c>
      <c r="C5" s="1" t="s">
        <v>12</v>
      </c>
      <c r="D5" s="1" t="s">
        <v>13</v>
      </c>
      <c r="E5" s="3" t="s">
        <v>64</v>
      </c>
      <c r="F5" s="2">
        <f>VLOOKUP($A5,'[2]Phase order'!$I:$T,8,FALSE)</f>
        <v>953</v>
      </c>
      <c r="G5" s="2">
        <f>VLOOKUP($A5,'[2]Phase order'!$I:$T,12,FALSE)</f>
        <v>191</v>
      </c>
      <c r="H5" s="2">
        <v>150</v>
      </c>
      <c r="I5" s="2" t="s">
        <v>65</v>
      </c>
      <c r="J5" s="2">
        <v>150</v>
      </c>
      <c r="K5" s="2" t="str">
        <f t="shared" si="0"/>
        <v>N/A</v>
      </c>
      <c r="L5" s="119">
        <v>90</v>
      </c>
      <c r="M5" s="119" t="str">
        <f>VLOOKUP($A5,[1]Secondary!$A:$M,13,FALSE)</f>
        <v>N/A</v>
      </c>
      <c r="N5" s="119">
        <f>L5</f>
        <v>90</v>
      </c>
      <c r="O5" s="119" t="str">
        <f>M5</f>
        <v>N/A</v>
      </c>
      <c r="P5" s="29"/>
      <c r="T5" s="1" t="s">
        <v>78</v>
      </c>
    </row>
    <row r="6" spans="1:20" ht="31" x14ac:dyDescent="0.35">
      <c r="A6" s="1">
        <v>4006</v>
      </c>
      <c r="B6" s="20" t="s">
        <v>45</v>
      </c>
      <c r="C6" s="1" t="s">
        <v>36</v>
      </c>
      <c r="D6" s="1" t="s">
        <v>13</v>
      </c>
      <c r="E6" s="1" t="s">
        <v>64</v>
      </c>
      <c r="F6" s="2">
        <f>VLOOKUP($A6,'[2]Phase order'!$I:$T,8,FALSE)</f>
        <v>1268</v>
      </c>
      <c r="G6" s="2">
        <f>VLOOKUP($A6,'[2]Phase order'!$I:$T,12,FALSE)</f>
        <v>210</v>
      </c>
      <c r="H6" s="2">
        <v>210</v>
      </c>
      <c r="I6" s="2">
        <v>75</v>
      </c>
      <c r="J6" s="2">
        <v>210</v>
      </c>
      <c r="K6" s="2">
        <f t="shared" si="0"/>
        <v>75</v>
      </c>
      <c r="L6" s="119">
        <v>210</v>
      </c>
      <c r="M6" s="119">
        <v>75</v>
      </c>
      <c r="N6" s="119" t="s">
        <v>112</v>
      </c>
      <c r="O6" s="119" t="s">
        <v>112</v>
      </c>
      <c r="P6" s="28"/>
      <c r="T6" s="1" t="s">
        <v>79</v>
      </c>
    </row>
    <row r="7" spans="1:20" ht="46.5" x14ac:dyDescent="0.35">
      <c r="A7" s="1">
        <v>4007</v>
      </c>
      <c r="B7" s="20" t="s">
        <v>39</v>
      </c>
      <c r="C7" s="1" t="s">
        <v>36</v>
      </c>
      <c r="D7" s="1" t="s">
        <v>93</v>
      </c>
      <c r="E7" s="1" t="s">
        <v>16</v>
      </c>
      <c r="F7" s="2">
        <f>VLOOKUP($A7,'[2]Phase order'!$I:$T,8,FALSE)</f>
        <v>1200</v>
      </c>
      <c r="G7" s="2">
        <f>VLOOKUP($A7,'[2]Phase order'!$I:$T,12,FALSE)</f>
        <v>240</v>
      </c>
      <c r="H7" s="2">
        <v>240</v>
      </c>
      <c r="I7" s="2" t="s">
        <v>65</v>
      </c>
      <c r="J7" s="2">
        <v>240</v>
      </c>
      <c r="K7" s="2" t="str">
        <f t="shared" si="0"/>
        <v>N/A</v>
      </c>
      <c r="L7" s="119">
        <v>240</v>
      </c>
      <c r="M7" s="119" t="str">
        <f>VLOOKUP($A7,[1]Secondary!$A:$M,13,FALSE)</f>
        <v>N/A</v>
      </c>
      <c r="N7" s="119" t="s">
        <v>112</v>
      </c>
      <c r="O7" s="119" t="s">
        <v>65</v>
      </c>
      <c r="P7" s="28"/>
      <c r="T7" s="1" t="s">
        <v>78</v>
      </c>
    </row>
    <row r="8" spans="1:20" ht="46.5" x14ac:dyDescent="0.35">
      <c r="A8" s="1">
        <v>4008</v>
      </c>
      <c r="B8" s="20" t="s">
        <v>38</v>
      </c>
      <c r="C8" s="1" t="s">
        <v>36</v>
      </c>
      <c r="D8" s="1" t="s">
        <v>93</v>
      </c>
      <c r="E8" s="1" t="s">
        <v>16</v>
      </c>
      <c r="F8" s="2">
        <f>VLOOKUP($A8,'[2]Phase order'!$I:$T,8,FALSE)</f>
        <v>1158</v>
      </c>
      <c r="G8" s="2">
        <f>VLOOKUP($A8,'[2]Phase order'!$I:$T,12,FALSE)</f>
        <v>231</v>
      </c>
      <c r="H8" s="2">
        <v>150</v>
      </c>
      <c r="I8" s="2" t="s">
        <v>65</v>
      </c>
      <c r="J8" s="2">
        <v>150</v>
      </c>
      <c r="K8" s="2" t="str">
        <f t="shared" si="0"/>
        <v>N/A</v>
      </c>
      <c r="L8" s="119">
        <v>150</v>
      </c>
      <c r="M8" s="119" t="str">
        <f>VLOOKUP($A8,[1]Secondary!$A:$M,13,FALSE)</f>
        <v>N/A</v>
      </c>
      <c r="N8" s="119" t="s">
        <v>112</v>
      </c>
      <c r="O8" s="119" t="s">
        <v>65</v>
      </c>
      <c r="P8" s="28"/>
      <c r="T8" s="1" t="s">
        <v>78</v>
      </c>
    </row>
    <row r="9" spans="1:20" ht="31" x14ac:dyDescent="0.35">
      <c r="A9" s="1">
        <v>4009</v>
      </c>
      <c r="B9" s="20" t="s">
        <v>43</v>
      </c>
      <c r="C9" s="1" t="s">
        <v>36</v>
      </c>
      <c r="D9" s="1" t="s">
        <v>13</v>
      </c>
      <c r="E9" s="1" t="s">
        <v>64</v>
      </c>
      <c r="F9" s="2">
        <f>VLOOKUP($A9,'[2]Phase order'!$I:$T,8,FALSE)</f>
        <v>1194</v>
      </c>
      <c r="G9" s="2">
        <f>VLOOKUP($A9,'[2]Phase order'!$I:$T,12,FALSE)</f>
        <v>192</v>
      </c>
      <c r="H9" s="2">
        <v>210</v>
      </c>
      <c r="I9" s="2">
        <v>65</v>
      </c>
      <c r="J9" s="2">
        <v>210</v>
      </c>
      <c r="K9" s="2">
        <f t="shared" si="0"/>
        <v>65</v>
      </c>
      <c r="L9" s="119">
        <v>210</v>
      </c>
      <c r="M9" s="119">
        <v>65</v>
      </c>
      <c r="N9" s="119" t="s">
        <v>112</v>
      </c>
      <c r="O9" s="119" t="s">
        <v>112</v>
      </c>
      <c r="P9" s="28"/>
      <c r="T9" s="1" t="s">
        <v>79</v>
      </c>
    </row>
    <row r="10" spans="1:20" ht="46.5" x14ac:dyDescent="0.35">
      <c r="A10" s="1">
        <v>4010</v>
      </c>
      <c r="B10" s="20" t="s">
        <v>42</v>
      </c>
      <c r="C10" s="1" t="s">
        <v>36</v>
      </c>
      <c r="D10" s="1" t="s">
        <v>93</v>
      </c>
      <c r="E10" s="1" t="s">
        <v>16</v>
      </c>
      <c r="F10" s="2">
        <f>VLOOKUP($A10,'[2]Phase order'!$I:$T,8,FALSE)</f>
        <v>1219</v>
      </c>
      <c r="G10" s="2">
        <f>VLOOKUP($A10,'[2]Phase order'!$I:$T,12,FALSE)</f>
        <v>212</v>
      </c>
      <c r="H10" s="2">
        <v>184</v>
      </c>
      <c r="I10" s="2">
        <v>30</v>
      </c>
      <c r="J10" s="2">
        <v>180</v>
      </c>
      <c r="K10" s="2">
        <f t="shared" si="0"/>
        <v>30</v>
      </c>
      <c r="L10" s="119">
        <v>180</v>
      </c>
      <c r="M10" s="119">
        <v>30</v>
      </c>
      <c r="N10" s="119" t="s">
        <v>112</v>
      </c>
      <c r="O10" s="119" t="s">
        <v>112</v>
      </c>
      <c r="P10" s="28"/>
      <c r="T10" s="1" t="s">
        <v>79</v>
      </c>
    </row>
    <row r="11" spans="1:20" ht="46.5" x14ac:dyDescent="0.35">
      <c r="A11" s="1">
        <v>4011</v>
      </c>
      <c r="B11" s="20" t="s">
        <v>81</v>
      </c>
      <c r="C11" s="1" t="s">
        <v>36</v>
      </c>
      <c r="D11" s="1" t="s">
        <v>93</v>
      </c>
      <c r="E11" s="1" t="s">
        <v>16</v>
      </c>
      <c r="F11" s="2">
        <f>VLOOKUP($A11,'[2]Phase order'!$I:$T,8,FALSE)</f>
        <v>761</v>
      </c>
      <c r="G11" s="2">
        <f>VLOOKUP($A11,'[2]Phase order'!$I:$T,12,FALSE)</f>
        <v>152</v>
      </c>
      <c r="H11" s="2">
        <v>112</v>
      </c>
      <c r="I11" s="2" t="s">
        <v>65</v>
      </c>
      <c r="J11" s="2">
        <v>120</v>
      </c>
      <c r="K11" s="2" t="str">
        <f t="shared" si="0"/>
        <v>N/A</v>
      </c>
      <c r="L11" s="119">
        <v>120</v>
      </c>
      <c r="M11" s="119" t="str">
        <f>VLOOKUP($A11,[1]Secondary!$A:$M,13,FALSE)</f>
        <v>N/A</v>
      </c>
      <c r="N11" s="119" t="s">
        <v>112</v>
      </c>
      <c r="O11" s="119" t="s">
        <v>65</v>
      </c>
      <c r="P11" s="28"/>
      <c r="T11" s="1" t="s">
        <v>78</v>
      </c>
    </row>
    <row r="12" spans="1:20" ht="46.5" x14ac:dyDescent="0.35">
      <c r="A12" s="1">
        <v>4022</v>
      </c>
      <c r="B12" s="20" t="s">
        <v>49</v>
      </c>
      <c r="C12" s="1" t="s">
        <v>36</v>
      </c>
      <c r="D12" s="1" t="s">
        <v>93</v>
      </c>
      <c r="E12" s="3" t="s">
        <v>16</v>
      </c>
      <c r="F12" s="2">
        <f>VLOOKUP($A12,'[2]Phase order'!$I:$T,8,FALSE)</f>
        <v>755</v>
      </c>
      <c r="G12" s="2">
        <f>VLOOKUP($A12,'[2]Phase order'!$I:$T,12,FALSE)</f>
        <v>151</v>
      </c>
      <c r="H12" s="2">
        <v>150</v>
      </c>
      <c r="I12" s="2" t="s">
        <v>65</v>
      </c>
      <c r="J12" s="2">
        <v>150</v>
      </c>
      <c r="K12" s="2" t="str">
        <f t="shared" si="0"/>
        <v>N/A</v>
      </c>
      <c r="L12" s="119">
        <v>150</v>
      </c>
      <c r="M12" s="119" t="str">
        <f>VLOOKUP($A12,[1]Secondary!$A:$M,13,FALSE)</f>
        <v>N/A</v>
      </c>
      <c r="N12" s="119" t="s">
        <v>112</v>
      </c>
      <c r="O12" s="119" t="s">
        <v>65</v>
      </c>
      <c r="P12" s="28"/>
      <c r="T12" s="1" t="s">
        <v>78</v>
      </c>
    </row>
    <row r="13" spans="1:20" ht="31" x14ac:dyDescent="0.35">
      <c r="A13" s="1">
        <v>4035</v>
      </c>
      <c r="B13" s="20" t="s">
        <v>31</v>
      </c>
      <c r="C13" s="1" t="s">
        <v>12</v>
      </c>
      <c r="D13" s="1" t="s">
        <v>13</v>
      </c>
      <c r="E13" s="1" t="s">
        <v>64</v>
      </c>
      <c r="F13" s="2">
        <f>VLOOKUP($A13,'[2]Phase order'!$I:$T,8,FALSE)</f>
        <v>1227</v>
      </c>
      <c r="G13" s="2">
        <f>VLOOKUP($A13,'[2]Phase order'!$I:$T,12,FALSE)</f>
        <v>224</v>
      </c>
      <c r="H13" s="2">
        <v>195</v>
      </c>
      <c r="I13" s="2">
        <v>10</v>
      </c>
      <c r="J13" s="2">
        <v>195</v>
      </c>
      <c r="K13" s="2">
        <f t="shared" si="0"/>
        <v>10</v>
      </c>
      <c r="L13" s="119">
        <v>190</v>
      </c>
      <c r="M13" s="119">
        <f>VLOOKUP($A13,[1]Secondary!$A:$M,13,FALSE)</f>
        <v>10</v>
      </c>
      <c r="N13" s="119">
        <f>L13</f>
        <v>190</v>
      </c>
      <c r="O13" s="119">
        <f>M13</f>
        <v>10</v>
      </c>
      <c r="P13" s="29"/>
      <c r="T13" s="1" t="s">
        <v>79</v>
      </c>
    </row>
    <row r="14" spans="1:20" ht="46.5" x14ac:dyDescent="0.35">
      <c r="A14" s="1">
        <v>4039</v>
      </c>
      <c r="B14" s="20" t="s">
        <v>85</v>
      </c>
      <c r="C14" s="1" t="s">
        <v>12</v>
      </c>
      <c r="D14" s="1" t="s">
        <v>93</v>
      </c>
      <c r="E14" s="1" t="s">
        <v>16</v>
      </c>
      <c r="F14" s="2">
        <f>VLOOKUP($A14,'[2]Phase order'!$I:$T,8,FALSE)</f>
        <v>1451</v>
      </c>
      <c r="G14" s="2">
        <f>VLOOKUP($A14,'[2]Phase order'!$I:$T,12,FALSE)</f>
        <v>250</v>
      </c>
      <c r="H14" s="2">
        <v>240</v>
      </c>
      <c r="I14" s="2">
        <v>20</v>
      </c>
      <c r="J14" s="2">
        <v>240</v>
      </c>
      <c r="K14" s="2">
        <f t="shared" si="0"/>
        <v>20</v>
      </c>
      <c r="L14" s="119">
        <f>VLOOKUP($A14,[1]Secondary!$A:$M,12,FALSE)</f>
        <v>240</v>
      </c>
      <c r="M14" s="119">
        <f>VLOOKUP($A14,[1]Secondary!$A:$M,13,FALSE)</f>
        <v>20</v>
      </c>
      <c r="N14" s="119">
        <f t="shared" ref="N14:N18" si="1">L14</f>
        <v>240</v>
      </c>
      <c r="O14" s="119">
        <f t="shared" ref="O14:O18" si="2">M14</f>
        <v>20</v>
      </c>
      <c r="P14" s="29"/>
      <c r="T14" s="1" t="s">
        <v>79</v>
      </c>
    </row>
    <row r="15" spans="1:20" ht="31" x14ac:dyDescent="0.35">
      <c r="A15" s="1">
        <v>4047</v>
      </c>
      <c r="B15" s="20" t="s">
        <v>58</v>
      </c>
      <c r="C15" s="1" t="s">
        <v>36</v>
      </c>
      <c r="D15" s="1" t="s">
        <v>13</v>
      </c>
      <c r="E15" s="1" t="s">
        <v>64</v>
      </c>
      <c r="F15" s="2">
        <f>VLOOKUP($A15,'[2]Phase order'!$I:$T,8,FALSE)</f>
        <v>1343</v>
      </c>
      <c r="G15" s="2">
        <f>VLOOKUP($A15,'[2]Phase order'!$I:$T,12,FALSE)</f>
        <v>234</v>
      </c>
      <c r="H15" s="2">
        <v>189</v>
      </c>
      <c r="I15" s="2">
        <v>20</v>
      </c>
      <c r="J15" s="2">
        <v>189</v>
      </c>
      <c r="K15" s="2">
        <f t="shared" si="0"/>
        <v>20</v>
      </c>
      <c r="L15" s="119">
        <v>189</v>
      </c>
      <c r="M15" s="119">
        <v>20</v>
      </c>
      <c r="N15" s="119" t="s">
        <v>112</v>
      </c>
      <c r="O15" s="119" t="s">
        <v>112</v>
      </c>
      <c r="P15" s="28"/>
      <c r="T15" s="1" t="s">
        <v>79</v>
      </c>
    </row>
    <row r="16" spans="1:20" ht="31" x14ac:dyDescent="0.35">
      <c r="A16" s="1">
        <v>4052</v>
      </c>
      <c r="B16" s="20" t="s">
        <v>21</v>
      </c>
      <c r="C16" s="1" t="s">
        <v>12</v>
      </c>
      <c r="D16" s="1" t="s">
        <v>13</v>
      </c>
      <c r="E16" s="1" t="s">
        <v>64</v>
      </c>
      <c r="F16" s="2">
        <f>VLOOKUP($A16,'[2]Phase order'!$I:$T,8,FALSE)</f>
        <v>755</v>
      </c>
      <c r="G16" s="2">
        <f>VLOOKUP($A16,'[2]Phase order'!$I:$T,12,FALSE)</f>
        <v>151</v>
      </c>
      <c r="H16" s="2">
        <v>140</v>
      </c>
      <c r="I16" s="2" t="s">
        <v>65</v>
      </c>
      <c r="J16" s="2">
        <f>H16</f>
        <v>140</v>
      </c>
      <c r="K16" s="2" t="str">
        <f t="shared" si="0"/>
        <v>N/A</v>
      </c>
      <c r="L16" s="119">
        <f>VLOOKUP($A16,[1]Secondary!$A:$M,12,FALSE)</f>
        <v>140</v>
      </c>
      <c r="M16" s="119" t="str">
        <f>VLOOKUP($A16,[1]Secondary!$A:$M,13,FALSE)</f>
        <v>N/A</v>
      </c>
      <c r="N16" s="119">
        <f t="shared" si="1"/>
        <v>140</v>
      </c>
      <c r="O16" s="119" t="str">
        <f t="shared" si="2"/>
        <v>N/A</v>
      </c>
      <c r="P16" s="29"/>
      <c r="T16" s="1" t="s">
        <v>78</v>
      </c>
    </row>
    <row r="17" spans="1:20" ht="46.5" x14ac:dyDescent="0.35">
      <c r="A17" s="1">
        <v>4073</v>
      </c>
      <c r="B17" s="20" t="s">
        <v>50</v>
      </c>
      <c r="C17" s="1" t="s">
        <v>36</v>
      </c>
      <c r="D17" s="1" t="s">
        <v>93</v>
      </c>
      <c r="E17" s="1" t="s">
        <v>16</v>
      </c>
      <c r="F17" s="2">
        <f>VLOOKUP($A17,'[2]Phase order'!$I:$T,8,FALSE)</f>
        <v>1062</v>
      </c>
      <c r="G17" s="2">
        <f>VLOOKUP($A17,'[2]Phase order'!$I:$T,12,FALSE)</f>
        <v>242</v>
      </c>
      <c r="H17" s="2">
        <v>192</v>
      </c>
      <c r="I17" s="2" t="s">
        <v>65</v>
      </c>
      <c r="J17" s="2">
        <v>210</v>
      </c>
      <c r="K17" s="2" t="str">
        <f t="shared" si="0"/>
        <v>N/A</v>
      </c>
      <c r="L17" s="119">
        <v>210</v>
      </c>
      <c r="M17" s="119" t="str">
        <f>VLOOKUP($A17,[1]Secondary!$A:$M,13,FALSE)</f>
        <v>N/A</v>
      </c>
      <c r="N17" s="119" t="s">
        <v>112</v>
      </c>
      <c r="O17" s="119" t="str">
        <f t="shared" si="2"/>
        <v>N/A</v>
      </c>
      <c r="P17" s="28"/>
      <c r="T17" s="1" t="s">
        <v>78</v>
      </c>
    </row>
    <row r="18" spans="1:20" ht="31" x14ac:dyDescent="0.35">
      <c r="A18" s="1">
        <v>4075</v>
      </c>
      <c r="B18" s="20" t="s">
        <v>90</v>
      </c>
      <c r="C18" s="1" t="s">
        <v>12</v>
      </c>
      <c r="D18" s="1" t="s">
        <v>13</v>
      </c>
      <c r="E18" s="1" t="s">
        <v>64</v>
      </c>
      <c r="F18" s="2">
        <f>VLOOKUP($A18,'[2]Phase order'!$I:$T,8,FALSE)</f>
        <v>597</v>
      </c>
      <c r="G18" s="2">
        <f>VLOOKUP($A18,'[2]Phase order'!$I:$T,12,FALSE)</f>
        <v>119</v>
      </c>
      <c r="H18" s="2">
        <v>88</v>
      </c>
      <c r="I18" s="2">
        <v>0</v>
      </c>
      <c r="J18" s="2">
        <f t="shared" ref="J18:J29" si="3">H18</f>
        <v>88</v>
      </c>
      <c r="K18" s="2" t="s">
        <v>65</v>
      </c>
      <c r="L18" s="119">
        <f>VLOOKUP($A18,[1]Secondary!$A:$M,12,FALSE)</f>
        <v>88</v>
      </c>
      <c r="M18" s="119" t="str">
        <f>VLOOKUP($A18,[1]Secondary!$A:$M,13,FALSE)</f>
        <v>N/A</v>
      </c>
      <c r="N18" s="119">
        <f t="shared" si="1"/>
        <v>88</v>
      </c>
      <c r="O18" s="119" t="str">
        <f t="shared" si="2"/>
        <v>N/A</v>
      </c>
      <c r="P18" s="29"/>
      <c r="T18" s="1" t="s">
        <v>78</v>
      </c>
    </row>
    <row r="19" spans="1:20" ht="31" x14ac:dyDescent="0.35">
      <c r="A19" s="1">
        <v>4076</v>
      </c>
      <c r="B19" s="20" t="s">
        <v>47</v>
      </c>
      <c r="C19" s="1" t="s">
        <v>36</v>
      </c>
      <c r="D19" s="1" t="s">
        <v>13</v>
      </c>
      <c r="E19" s="1" t="s">
        <v>64</v>
      </c>
      <c r="F19" s="2">
        <f>VLOOKUP($A19,'[2]Phase order'!$I:$T,8,FALSE)</f>
        <v>1658</v>
      </c>
      <c r="G19" s="2">
        <f>VLOOKUP($A19,'[2]Phase order'!$I:$T,12,FALSE)</f>
        <v>287</v>
      </c>
      <c r="H19" s="2">
        <v>250</v>
      </c>
      <c r="I19" s="2">
        <v>80</v>
      </c>
      <c r="J19" s="2">
        <f t="shared" si="3"/>
        <v>250</v>
      </c>
      <c r="K19" s="2">
        <f t="shared" ref="K19:K24" si="4">I19</f>
        <v>80</v>
      </c>
      <c r="L19" s="119">
        <v>250</v>
      </c>
      <c r="M19" s="119">
        <v>80</v>
      </c>
      <c r="N19" s="119" t="s">
        <v>112</v>
      </c>
      <c r="O19" s="119" t="s">
        <v>112</v>
      </c>
      <c r="P19" s="28"/>
      <c r="T19" s="1" t="s">
        <v>79</v>
      </c>
    </row>
    <row r="20" spans="1:20" ht="46.5" x14ac:dyDescent="0.35">
      <c r="A20" s="1">
        <v>4077</v>
      </c>
      <c r="B20" s="20" t="s">
        <v>24</v>
      </c>
      <c r="C20" s="1" t="s">
        <v>36</v>
      </c>
      <c r="D20" s="1" t="s">
        <v>93</v>
      </c>
      <c r="E20" s="1" t="s">
        <v>16</v>
      </c>
      <c r="F20" s="2">
        <f>VLOOKUP($A20,'[2]Phase order'!$I:$T,8,FALSE)</f>
        <v>904</v>
      </c>
      <c r="G20" s="2">
        <f>VLOOKUP($A20,'[2]Phase order'!$I:$T,12,FALSE)</f>
        <v>139</v>
      </c>
      <c r="H20" s="2">
        <v>150</v>
      </c>
      <c r="I20" s="2">
        <v>25</v>
      </c>
      <c r="J20" s="2">
        <f t="shared" si="3"/>
        <v>150</v>
      </c>
      <c r="K20" s="2">
        <f t="shared" si="4"/>
        <v>25</v>
      </c>
      <c r="L20" s="119">
        <v>150</v>
      </c>
      <c r="M20" s="119">
        <v>25</v>
      </c>
      <c r="N20" s="119" t="s">
        <v>112</v>
      </c>
      <c r="O20" s="119" t="s">
        <v>112</v>
      </c>
      <c r="P20" s="28"/>
      <c r="T20" s="1" t="s">
        <v>79</v>
      </c>
    </row>
    <row r="21" spans="1:20" ht="46.5" x14ac:dyDescent="0.35">
      <c r="A21" s="1">
        <v>4152</v>
      </c>
      <c r="B21" s="20" t="s">
        <v>44</v>
      </c>
      <c r="C21" s="1" t="s">
        <v>36</v>
      </c>
      <c r="D21" s="1" t="s">
        <v>93</v>
      </c>
      <c r="E21" s="1" t="s">
        <v>16</v>
      </c>
      <c r="F21" s="2">
        <f>VLOOKUP($A21,'[2]Phase order'!$I:$T,8,FALSE)</f>
        <v>1004</v>
      </c>
      <c r="G21" s="2">
        <f>VLOOKUP($A21,'[2]Phase order'!$I:$T,12,FALSE)</f>
        <v>187</v>
      </c>
      <c r="H21" s="2">
        <v>168</v>
      </c>
      <c r="I21" s="2">
        <v>120</v>
      </c>
      <c r="J21" s="2">
        <f t="shared" si="3"/>
        <v>168</v>
      </c>
      <c r="K21" s="2">
        <f t="shared" si="4"/>
        <v>120</v>
      </c>
      <c r="L21" s="119">
        <v>160</v>
      </c>
      <c r="M21" s="119" t="s">
        <v>65</v>
      </c>
      <c r="N21" s="119" t="s">
        <v>112</v>
      </c>
      <c r="O21" s="119" t="s">
        <v>65</v>
      </c>
      <c r="P21" s="28"/>
      <c r="T21" s="1" t="s">
        <v>79</v>
      </c>
    </row>
    <row r="22" spans="1:20" ht="31" x14ac:dyDescent="0.35">
      <c r="A22" s="1">
        <v>4200</v>
      </c>
      <c r="B22" s="20" t="s">
        <v>40</v>
      </c>
      <c r="C22" s="1" t="s">
        <v>36</v>
      </c>
      <c r="D22" s="1" t="s">
        <v>14</v>
      </c>
      <c r="E22" s="3" t="s">
        <v>16</v>
      </c>
      <c r="F22" s="2">
        <f>VLOOKUP($A22,'[2]Phase order'!$I:$T,8,FALSE)</f>
        <v>2069</v>
      </c>
      <c r="G22" s="2">
        <f>VLOOKUP($A22,'[2]Phase order'!$I:$T,12,FALSE)</f>
        <v>285</v>
      </c>
      <c r="H22" s="2">
        <v>290</v>
      </c>
      <c r="I22" s="2">
        <v>90</v>
      </c>
      <c r="J22" s="2">
        <f t="shared" si="3"/>
        <v>290</v>
      </c>
      <c r="K22" s="2">
        <f t="shared" si="4"/>
        <v>90</v>
      </c>
      <c r="L22" s="119">
        <v>290</v>
      </c>
      <c r="M22" s="119">
        <v>90</v>
      </c>
      <c r="N22" s="119" t="s">
        <v>112</v>
      </c>
      <c r="O22" s="119" t="s">
        <v>112</v>
      </c>
      <c r="P22" s="28"/>
      <c r="T22" s="1" t="s">
        <v>79</v>
      </c>
    </row>
    <row r="23" spans="1:20" ht="31" x14ac:dyDescent="0.35">
      <c r="A23" s="1">
        <v>4202</v>
      </c>
      <c r="B23" s="20" t="s">
        <v>23</v>
      </c>
      <c r="C23" s="1" t="s">
        <v>12</v>
      </c>
      <c r="D23" s="1" t="s">
        <v>14</v>
      </c>
      <c r="E23" s="3" t="s">
        <v>16</v>
      </c>
      <c r="F23" s="2">
        <f>VLOOKUP($A23,'[2]Phase order'!$I:$T,8,FALSE)</f>
        <v>1810</v>
      </c>
      <c r="G23" s="2">
        <f>VLOOKUP($A23,'[2]Phase order'!$I:$T,12,FALSE)</f>
        <v>306</v>
      </c>
      <c r="H23" s="2">
        <v>270</v>
      </c>
      <c r="I23" s="2">
        <v>35</v>
      </c>
      <c r="J23" s="2">
        <f t="shared" si="3"/>
        <v>270</v>
      </c>
      <c r="K23" s="2">
        <f t="shared" si="4"/>
        <v>35</v>
      </c>
      <c r="L23" s="119">
        <f>VLOOKUP($A23,[1]Secondary!$A:$M,12,FALSE)</f>
        <v>270</v>
      </c>
      <c r="M23" s="119">
        <f>VLOOKUP($A23,[1]Secondary!$A:$M,13,FALSE)</f>
        <v>35</v>
      </c>
      <c r="N23" s="119">
        <f t="shared" ref="N23" si="5">L23</f>
        <v>270</v>
      </c>
      <c r="O23" s="119">
        <f t="shared" ref="O23" si="6">M23</f>
        <v>35</v>
      </c>
      <c r="P23" s="29"/>
      <c r="T23" s="1" t="s">
        <v>79</v>
      </c>
    </row>
    <row r="24" spans="1:20" ht="31" x14ac:dyDescent="0.35">
      <c r="A24" s="1">
        <v>4203</v>
      </c>
      <c r="B24" s="20" t="s">
        <v>46</v>
      </c>
      <c r="C24" s="1" t="s">
        <v>36</v>
      </c>
      <c r="D24" s="1" t="s">
        <v>14</v>
      </c>
      <c r="E24" s="3" t="s">
        <v>16</v>
      </c>
      <c r="F24" s="2">
        <f>VLOOKUP($A24,'[2]Phase order'!$I:$T,8,FALSE)</f>
        <v>837</v>
      </c>
      <c r="G24" s="2">
        <f>VLOOKUP($A24,'[2]Phase order'!$I:$T,12,FALSE)</f>
        <v>167</v>
      </c>
      <c r="H24" s="2">
        <v>150</v>
      </c>
      <c r="I24" s="2">
        <v>0</v>
      </c>
      <c r="J24" s="2">
        <f t="shared" si="3"/>
        <v>150</v>
      </c>
      <c r="K24" s="2">
        <f t="shared" si="4"/>
        <v>0</v>
      </c>
      <c r="L24" s="119">
        <v>150</v>
      </c>
      <c r="M24" s="119" t="str">
        <f>VLOOKUP($A24,[1]Secondary!$A:$M,13,FALSE)</f>
        <v>N/A</v>
      </c>
      <c r="N24" s="119" t="s">
        <v>112</v>
      </c>
      <c r="O24" s="119" t="s">
        <v>65</v>
      </c>
      <c r="P24" s="28"/>
      <c r="T24" s="1" t="s">
        <v>78</v>
      </c>
    </row>
    <row r="25" spans="1:20" ht="31" x14ac:dyDescent="0.35">
      <c r="A25" s="1">
        <v>4205</v>
      </c>
      <c r="B25" s="20" t="s">
        <v>30</v>
      </c>
      <c r="C25" s="1" t="s">
        <v>12</v>
      </c>
      <c r="D25" s="1" t="s">
        <v>63</v>
      </c>
      <c r="E25" s="3" t="s">
        <v>17</v>
      </c>
      <c r="F25" s="2">
        <f>VLOOKUP($A25,'[2]Phase order'!$I:$T,8,FALSE)</f>
        <v>642</v>
      </c>
      <c r="G25" s="2">
        <f>VLOOKUP($A25,'[2]Phase order'!$I:$T,12,FALSE)</f>
        <v>114</v>
      </c>
      <c r="H25" s="2">
        <v>108</v>
      </c>
      <c r="I25" s="2">
        <v>20</v>
      </c>
      <c r="J25" s="2">
        <f t="shared" si="3"/>
        <v>108</v>
      </c>
      <c r="K25" s="2">
        <v>20</v>
      </c>
      <c r="L25" s="119">
        <f>VLOOKUP($A25,[1]Secondary!$A:$M,12,FALSE)</f>
        <v>108</v>
      </c>
      <c r="M25" s="119">
        <f>VLOOKUP($A25,[1]Secondary!$A:$M,13,FALSE)</f>
        <v>20</v>
      </c>
      <c r="N25" s="119">
        <f t="shared" ref="N25:N26" si="7">L25</f>
        <v>108</v>
      </c>
      <c r="O25" s="119">
        <f t="shared" ref="O25:O26" si="8">M25</f>
        <v>20</v>
      </c>
      <c r="P25" s="29"/>
      <c r="T25" s="1" t="s">
        <v>79</v>
      </c>
    </row>
    <row r="26" spans="1:20" ht="31" x14ac:dyDescent="0.35">
      <c r="A26" s="1">
        <v>4206</v>
      </c>
      <c r="B26" s="20" t="s">
        <v>32</v>
      </c>
      <c r="C26" s="1" t="s">
        <v>12</v>
      </c>
      <c r="D26" s="1" t="s">
        <v>63</v>
      </c>
      <c r="E26" s="3" t="s">
        <v>17</v>
      </c>
      <c r="F26" s="2">
        <f>VLOOKUP($A26,'[2]Phase order'!$I:$T,8,FALSE)</f>
        <v>450</v>
      </c>
      <c r="G26" s="2">
        <f>VLOOKUP($A26,'[2]Phase order'!$I:$T,12,FALSE)</f>
        <v>90</v>
      </c>
      <c r="H26" s="2">
        <v>70</v>
      </c>
      <c r="I26" s="2" t="s">
        <v>65</v>
      </c>
      <c r="J26" s="2">
        <f t="shared" si="3"/>
        <v>70</v>
      </c>
      <c r="K26" s="2" t="str">
        <f t="shared" ref="K26:K39" si="9">I26</f>
        <v>N/A</v>
      </c>
      <c r="L26" s="119">
        <f>VLOOKUP($A26,[1]Secondary!$A:$M,12,FALSE)</f>
        <v>70</v>
      </c>
      <c r="M26" s="119" t="str">
        <f>VLOOKUP($A26,[1]Secondary!$A:$M,13,FALSE)</f>
        <v>N/A</v>
      </c>
      <c r="N26" s="119">
        <f t="shared" si="7"/>
        <v>70</v>
      </c>
      <c r="O26" s="119" t="str">
        <f t="shared" si="8"/>
        <v>N/A</v>
      </c>
      <c r="P26" s="29"/>
      <c r="T26" s="1" t="s">
        <v>78</v>
      </c>
    </row>
    <row r="27" spans="1:20" ht="31" x14ac:dyDescent="0.35">
      <c r="A27" s="1">
        <v>4210</v>
      </c>
      <c r="B27" s="20" t="s">
        <v>53</v>
      </c>
      <c r="C27" s="1" t="s">
        <v>36</v>
      </c>
      <c r="D27" s="1" t="s">
        <v>63</v>
      </c>
      <c r="E27" s="3" t="s">
        <v>17</v>
      </c>
      <c r="F27" s="2">
        <f>VLOOKUP($A27,'[2]Phase order'!$I:$T,8,FALSE)</f>
        <v>1907</v>
      </c>
      <c r="G27" s="2">
        <f>VLOOKUP($A27,'[2]Phase order'!$I:$T,12,FALSE)</f>
        <v>349</v>
      </c>
      <c r="H27" s="2">
        <v>270</v>
      </c>
      <c r="I27" s="2">
        <v>42</v>
      </c>
      <c r="J27" s="2">
        <f t="shared" si="3"/>
        <v>270</v>
      </c>
      <c r="K27" s="2">
        <f t="shared" si="9"/>
        <v>42</v>
      </c>
      <c r="L27" s="119">
        <v>270</v>
      </c>
      <c r="M27" s="119">
        <v>42</v>
      </c>
      <c r="N27" s="119" t="s">
        <v>112</v>
      </c>
      <c r="O27" s="119" t="s">
        <v>112</v>
      </c>
      <c r="P27" s="28"/>
      <c r="T27" s="1" t="s">
        <v>79</v>
      </c>
    </row>
    <row r="28" spans="1:20" ht="31" x14ac:dyDescent="0.35">
      <c r="A28" s="1">
        <v>4211</v>
      </c>
      <c r="B28" s="20" t="s">
        <v>59</v>
      </c>
      <c r="C28" s="1" t="s">
        <v>36</v>
      </c>
      <c r="D28" s="1" t="s">
        <v>15</v>
      </c>
      <c r="E28" s="3" t="s">
        <v>17</v>
      </c>
      <c r="F28" s="2">
        <f>VLOOKUP($A28,'[2]Phase order'!$I:$T,8,FALSE)</f>
        <v>1573</v>
      </c>
      <c r="G28" s="2">
        <f>VLOOKUP($A28,'[2]Phase order'!$I:$T,12,FALSE)</f>
        <v>270</v>
      </c>
      <c r="H28" s="2">
        <v>262</v>
      </c>
      <c r="I28" s="2">
        <v>10</v>
      </c>
      <c r="J28" s="2">
        <f t="shared" si="3"/>
        <v>262</v>
      </c>
      <c r="K28" s="2">
        <f t="shared" si="9"/>
        <v>10</v>
      </c>
      <c r="L28" s="119">
        <v>262</v>
      </c>
      <c r="M28" s="119">
        <v>10</v>
      </c>
      <c r="N28" s="119" t="s">
        <v>112</v>
      </c>
      <c r="O28" s="119" t="s">
        <v>112</v>
      </c>
      <c r="P28" s="28"/>
      <c r="T28" s="1" t="s">
        <v>79</v>
      </c>
    </row>
    <row r="29" spans="1:20" ht="31" x14ac:dyDescent="0.35">
      <c r="A29" s="1">
        <v>4215</v>
      </c>
      <c r="B29" s="20" t="s">
        <v>26</v>
      </c>
      <c r="C29" s="1" t="s">
        <v>12</v>
      </c>
      <c r="D29" s="1" t="s">
        <v>14</v>
      </c>
      <c r="E29" s="1" t="s">
        <v>16</v>
      </c>
      <c r="F29" s="2">
        <f>VLOOKUP($A29,'[2]Phase order'!$I:$T,8,FALSE)</f>
        <v>1029</v>
      </c>
      <c r="G29" s="2">
        <f>VLOOKUP($A29,'[2]Phase order'!$I:$T,12,FALSE)</f>
        <v>138</v>
      </c>
      <c r="H29" s="2" t="s">
        <v>27</v>
      </c>
      <c r="I29" s="2">
        <v>40</v>
      </c>
      <c r="J29" s="2" t="str">
        <f t="shared" si="3"/>
        <v>117 inc 14 boarders</v>
      </c>
      <c r="K29" s="2">
        <f t="shared" si="9"/>
        <v>40</v>
      </c>
      <c r="L29" s="119" t="str">
        <f>VLOOKUP($A29,[1]Secondary!$A:$M,12,FALSE)</f>
        <v>117 inc 14 boarders</v>
      </c>
      <c r="M29" s="119">
        <f>VLOOKUP($A29,[1]Secondary!$A:$M,13,FALSE)</f>
        <v>40</v>
      </c>
      <c r="N29" s="119" t="str">
        <f t="shared" ref="N29" si="10">L29</f>
        <v>117 inc 14 boarders</v>
      </c>
      <c r="O29" s="119">
        <f t="shared" ref="O29" si="11">M29</f>
        <v>40</v>
      </c>
      <c r="P29" s="29"/>
      <c r="T29" s="1" t="s">
        <v>79</v>
      </c>
    </row>
    <row r="30" spans="1:20" ht="31" x14ac:dyDescent="0.35">
      <c r="A30" s="1">
        <v>4216</v>
      </c>
      <c r="B30" s="20" t="s">
        <v>51</v>
      </c>
      <c r="C30" s="1" t="s">
        <v>36</v>
      </c>
      <c r="D30" s="1" t="s">
        <v>15</v>
      </c>
      <c r="E30" s="3" t="s">
        <v>17</v>
      </c>
      <c r="F30" s="2">
        <f>VLOOKUP($A30,'[2]Phase order'!$I:$T,8,FALSE)</f>
        <v>1071</v>
      </c>
      <c r="G30" s="2">
        <f>VLOOKUP($A30,'[2]Phase order'!$I:$T,12,FALSE)</f>
        <v>193</v>
      </c>
      <c r="H30" s="2">
        <v>170</v>
      </c>
      <c r="I30" s="2">
        <v>0</v>
      </c>
      <c r="J30" s="2">
        <v>190</v>
      </c>
      <c r="K30" s="2">
        <f t="shared" si="9"/>
        <v>0</v>
      </c>
      <c r="L30" s="119">
        <v>190</v>
      </c>
      <c r="M30" s="119">
        <v>0</v>
      </c>
      <c r="N30" s="119" t="s">
        <v>112</v>
      </c>
      <c r="O30" s="119" t="s">
        <v>112</v>
      </c>
      <c r="P30" s="28"/>
      <c r="T30" s="1" t="s">
        <v>79</v>
      </c>
    </row>
    <row r="31" spans="1:20" ht="31" x14ac:dyDescent="0.35">
      <c r="A31" s="1">
        <v>4217</v>
      </c>
      <c r="B31" s="20" t="s">
        <v>48</v>
      </c>
      <c r="C31" s="1" t="s">
        <v>36</v>
      </c>
      <c r="D31" s="1" t="s">
        <v>14</v>
      </c>
      <c r="E31" s="3" t="s">
        <v>64</v>
      </c>
      <c r="F31" s="2">
        <f>VLOOKUP($A31,'[2]Phase order'!$I:$T,8,FALSE)</f>
        <v>1371</v>
      </c>
      <c r="G31" s="2">
        <f>VLOOKUP($A31,'[2]Phase order'!$I:$T,12,FALSE)</f>
        <v>265</v>
      </c>
      <c r="H31" s="2">
        <v>180</v>
      </c>
      <c r="I31" s="2">
        <v>15</v>
      </c>
      <c r="J31" s="2">
        <v>180</v>
      </c>
      <c r="K31" s="2">
        <f t="shared" si="9"/>
        <v>15</v>
      </c>
      <c r="L31" s="119">
        <v>180</v>
      </c>
      <c r="M31" s="119">
        <v>15</v>
      </c>
      <c r="N31" s="119" t="s">
        <v>112</v>
      </c>
      <c r="O31" s="119" t="s">
        <v>112</v>
      </c>
      <c r="P31" s="28"/>
      <c r="T31" s="1" t="s">
        <v>79</v>
      </c>
    </row>
    <row r="32" spans="1:20" ht="31" x14ac:dyDescent="0.35">
      <c r="A32" s="1">
        <v>4219</v>
      </c>
      <c r="B32" s="20" t="s">
        <v>41</v>
      </c>
      <c r="C32" s="1" t="s">
        <v>36</v>
      </c>
      <c r="D32" s="1" t="s">
        <v>14</v>
      </c>
      <c r="E32" s="3" t="s">
        <v>16</v>
      </c>
      <c r="F32" s="2">
        <f>VLOOKUP($A32,'[2]Phase order'!$I:$T,8,FALSE)</f>
        <v>829</v>
      </c>
      <c r="G32" s="2">
        <f>VLOOKUP($A32,'[2]Phase order'!$I:$T,12,FALSE)</f>
        <v>166</v>
      </c>
      <c r="H32" s="2">
        <v>150</v>
      </c>
      <c r="I32" s="2">
        <v>0</v>
      </c>
      <c r="J32" s="2">
        <f>H32</f>
        <v>150</v>
      </c>
      <c r="K32" s="2">
        <f t="shared" si="9"/>
        <v>0</v>
      </c>
      <c r="L32" s="119">
        <v>150</v>
      </c>
      <c r="M32" s="119" t="str">
        <f>VLOOKUP($A32,[1]Secondary!$A:$M,13,FALSE)</f>
        <v>N/A</v>
      </c>
      <c r="N32" s="119" t="s">
        <v>112</v>
      </c>
      <c r="O32" s="119" t="s">
        <v>65</v>
      </c>
      <c r="P32" s="28"/>
      <c r="T32" s="1" t="s">
        <v>78</v>
      </c>
    </row>
    <row r="33" spans="1:20" ht="31" x14ac:dyDescent="0.35">
      <c r="A33" s="1">
        <v>4221</v>
      </c>
      <c r="B33" s="20" t="s">
        <v>22</v>
      </c>
      <c r="C33" s="1" t="s">
        <v>12</v>
      </c>
      <c r="D33" s="1" t="s">
        <v>14</v>
      </c>
      <c r="E33" s="3" t="s">
        <v>16</v>
      </c>
      <c r="F33" s="2">
        <f>VLOOKUP($A33,'[2]Phase order'!$I:$T,8,FALSE)</f>
        <v>845</v>
      </c>
      <c r="G33" s="2">
        <f>VLOOKUP($A33,'[2]Phase order'!$I:$T,12,FALSE)</f>
        <v>169</v>
      </c>
      <c r="H33" s="2">
        <v>128</v>
      </c>
      <c r="I33" s="2">
        <v>0</v>
      </c>
      <c r="J33" s="2">
        <f>H33</f>
        <v>128</v>
      </c>
      <c r="K33" s="2">
        <f t="shared" si="9"/>
        <v>0</v>
      </c>
      <c r="L33" s="119">
        <v>93</v>
      </c>
      <c r="M33" s="119" t="s">
        <v>65</v>
      </c>
      <c r="N33" s="119">
        <f t="shared" ref="N33" si="12">L33</f>
        <v>93</v>
      </c>
      <c r="O33" s="119" t="str">
        <f t="shared" ref="O33" si="13">M33</f>
        <v>N/A</v>
      </c>
      <c r="P33" s="29"/>
      <c r="T33" s="1" t="s">
        <v>78</v>
      </c>
    </row>
    <row r="34" spans="1:20" ht="31" x14ac:dyDescent="0.35">
      <c r="A34" s="1">
        <v>4223</v>
      </c>
      <c r="B34" s="20" t="s">
        <v>25</v>
      </c>
      <c r="C34" s="1" t="s">
        <v>36</v>
      </c>
      <c r="D34" s="1" t="s">
        <v>14</v>
      </c>
      <c r="E34" s="3" t="s">
        <v>16</v>
      </c>
      <c r="F34" s="2">
        <f>VLOOKUP($A34,'[2]Phase order'!$I:$T,8,FALSE)</f>
        <v>481</v>
      </c>
      <c r="G34" s="2">
        <f>VLOOKUP($A34,'[2]Phase order'!$I:$T,12,FALSE)</f>
        <v>96</v>
      </c>
      <c r="H34" s="2">
        <v>85</v>
      </c>
      <c r="I34" s="2" t="s">
        <v>65</v>
      </c>
      <c r="J34" s="2">
        <f>H34</f>
        <v>85</v>
      </c>
      <c r="K34" s="2" t="str">
        <f t="shared" si="9"/>
        <v>N/A</v>
      </c>
      <c r="L34" s="119">
        <v>85</v>
      </c>
      <c r="M34" s="119" t="str">
        <f>VLOOKUP($A34,[1]Secondary!$A:$M,13,FALSE)</f>
        <v>N/A</v>
      </c>
      <c r="N34" s="119" t="s">
        <v>112</v>
      </c>
      <c r="O34" s="119" t="s">
        <v>65</v>
      </c>
      <c r="P34" s="28"/>
      <c r="T34" s="1" t="s">
        <v>78</v>
      </c>
    </row>
    <row r="35" spans="1:20" ht="46.5" x14ac:dyDescent="0.35">
      <c r="A35" s="1">
        <v>4225</v>
      </c>
      <c r="B35" s="20" t="s">
        <v>29</v>
      </c>
      <c r="C35" s="1" t="s">
        <v>12</v>
      </c>
      <c r="D35" s="1" t="s">
        <v>15</v>
      </c>
      <c r="E35" s="3" t="s">
        <v>17</v>
      </c>
      <c r="F35" s="2">
        <f>VLOOKUP($A35,'[2]Phase order'!$I:$T,8,FALSE)</f>
        <v>1215</v>
      </c>
      <c r="G35" s="2">
        <f>VLOOKUP($A35,'[2]Phase order'!$I:$T,12,FALSE)</f>
        <v>243</v>
      </c>
      <c r="H35" s="2">
        <v>237</v>
      </c>
      <c r="I35" s="2" t="s">
        <v>65</v>
      </c>
      <c r="J35" s="2">
        <f>H35</f>
        <v>237</v>
      </c>
      <c r="K35" s="2" t="str">
        <f t="shared" si="9"/>
        <v>N/A</v>
      </c>
      <c r="L35" s="119">
        <f>VLOOKUP($A35,[1]Secondary!$A:$M,12,FALSE)</f>
        <v>237</v>
      </c>
      <c r="M35" s="119" t="str">
        <f>VLOOKUP($A35,[1]Secondary!$A:$M,13,FALSE)</f>
        <v>N/A</v>
      </c>
      <c r="N35" s="119">
        <f t="shared" ref="N35" si="14">L35</f>
        <v>237</v>
      </c>
      <c r="O35" s="119" t="str">
        <f t="shared" ref="O35" si="15">M35</f>
        <v>N/A</v>
      </c>
      <c r="P35" s="29"/>
      <c r="T35" s="1" t="s">
        <v>78</v>
      </c>
    </row>
    <row r="36" spans="1:20" ht="31" x14ac:dyDescent="0.35">
      <c r="A36" s="1">
        <v>4232</v>
      </c>
      <c r="B36" s="20" t="s">
        <v>35</v>
      </c>
      <c r="C36" s="1" t="s">
        <v>36</v>
      </c>
      <c r="D36" s="1" t="s">
        <v>15</v>
      </c>
      <c r="E36" s="3" t="s">
        <v>17</v>
      </c>
      <c r="F36" s="2">
        <f>VLOOKUP($A36,'[2]Phase order'!$I:$T,8,FALSE)</f>
        <v>755</v>
      </c>
      <c r="G36" s="2">
        <f>VLOOKUP($A36,'[2]Phase order'!$I:$T,12,FALSE)</f>
        <v>151</v>
      </c>
      <c r="H36" s="2">
        <v>151</v>
      </c>
      <c r="I36" s="2" t="s">
        <v>65</v>
      </c>
      <c r="J36" s="2">
        <v>120</v>
      </c>
      <c r="K36" s="2" t="str">
        <f t="shared" si="9"/>
        <v>N/A</v>
      </c>
      <c r="L36" s="119">
        <v>120</v>
      </c>
      <c r="M36" s="119" t="str">
        <f>VLOOKUP($A36,[1]Secondary!$A:$M,13,FALSE)</f>
        <v>N/A</v>
      </c>
      <c r="N36" s="119" t="s">
        <v>112</v>
      </c>
      <c r="O36" s="119" t="s">
        <v>65</v>
      </c>
      <c r="P36" s="28"/>
      <c r="T36" s="1" t="s">
        <v>78</v>
      </c>
    </row>
    <row r="37" spans="1:20" ht="31" x14ac:dyDescent="0.35">
      <c r="A37" s="1">
        <v>4518</v>
      </c>
      <c r="B37" s="20" t="s">
        <v>52</v>
      </c>
      <c r="C37" s="1" t="s">
        <v>36</v>
      </c>
      <c r="D37" s="1" t="s">
        <v>63</v>
      </c>
      <c r="E37" s="3" t="s">
        <v>17</v>
      </c>
      <c r="F37" s="2">
        <f>VLOOKUP($A37,'[2]Phase order'!$I:$T,8,FALSE)</f>
        <v>847</v>
      </c>
      <c r="G37" s="2">
        <f>VLOOKUP($A37,'[2]Phase order'!$I:$T,12,FALSE)</f>
        <v>121</v>
      </c>
      <c r="H37" s="2">
        <v>116</v>
      </c>
      <c r="I37" s="2">
        <v>35</v>
      </c>
      <c r="J37" s="2">
        <v>120</v>
      </c>
      <c r="K37" s="2">
        <f t="shared" si="9"/>
        <v>35</v>
      </c>
      <c r="L37" s="119">
        <v>120</v>
      </c>
      <c r="M37" s="119">
        <v>35</v>
      </c>
      <c r="N37" s="119" t="s">
        <v>112</v>
      </c>
      <c r="O37" s="119" t="s">
        <v>112</v>
      </c>
      <c r="P37" s="28"/>
      <c r="T37" s="1" t="s">
        <v>79</v>
      </c>
    </row>
    <row r="38" spans="1:20" ht="46.5" x14ac:dyDescent="0.35">
      <c r="A38" s="1">
        <v>4604</v>
      </c>
      <c r="B38" s="20" t="s">
        <v>55</v>
      </c>
      <c r="C38" s="1" t="s">
        <v>36</v>
      </c>
      <c r="D38" s="1" t="s">
        <v>93</v>
      </c>
      <c r="E38" s="1" t="s">
        <v>16</v>
      </c>
      <c r="F38" s="2">
        <f>VLOOKUP($A38,'[2]Phase order'!$I:$T,8,FALSE)</f>
        <v>564</v>
      </c>
      <c r="G38" s="2">
        <f>VLOOKUP($A38,'[2]Phase order'!$I:$T,12,FALSE)</f>
        <v>113</v>
      </c>
      <c r="H38" s="2">
        <v>96</v>
      </c>
      <c r="I38" s="2" t="s">
        <v>65</v>
      </c>
      <c r="J38" s="2">
        <v>120</v>
      </c>
      <c r="K38" s="2" t="str">
        <f t="shared" si="9"/>
        <v>N/A</v>
      </c>
      <c r="L38" s="119">
        <v>120</v>
      </c>
      <c r="M38" s="119" t="str">
        <f>VLOOKUP($A38,[1]Secondary!$A:$M,13,FALSE)</f>
        <v>N/A</v>
      </c>
      <c r="N38" s="119" t="s">
        <v>112</v>
      </c>
      <c r="O38" s="119" t="s">
        <v>65</v>
      </c>
      <c r="P38" s="28"/>
      <c r="T38" s="1" t="s">
        <v>78</v>
      </c>
    </row>
    <row r="39" spans="1:20" ht="31" x14ac:dyDescent="0.35">
      <c r="A39" s="1">
        <v>4605</v>
      </c>
      <c r="B39" s="20" t="s">
        <v>56</v>
      </c>
      <c r="C39" s="1" t="s">
        <v>36</v>
      </c>
      <c r="D39" s="1" t="s">
        <v>13</v>
      </c>
      <c r="E39" s="1" t="s">
        <v>64</v>
      </c>
      <c r="F39" s="2">
        <f>VLOOKUP($A39,'[2]Phase order'!$I:$T,8,FALSE)</f>
        <v>585</v>
      </c>
      <c r="G39" s="2">
        <f>VLOOKUP($A39,'[2]Phase order'!$I:$T,12,FALSE)</f>
        <v>117</v>
      </c>
      <c r="H39" s="2">
        <v>120</v>
      </c>
      <c r="I39" s="2" t="s">
        <v>65</v>
      </c>
      <c r="J39" s="2">
        <f>H39</f>
        <v>120</v>
      </c>
      <c r="K39" s="2" t="str">
        <f t="shared" si="9"/>
        <v>N/A</v>
      </c>
      <c r="L39" s="119">
        <v>120</v>
      </c>
      <c r="M39" s="119" t="str">
        <f>VLOOKUP($A39,[1]Secondary!$A:$M,13,FALSE)</f>
        <v>N/A</v>
      </c>
      <c r="N39" s="119" t="s">
        <v>112</v>
      </c>
      <c r="O39" s="119" t="s">
        <v>65</v>
      </c>
      <c r="T39" s="1" t="s">
        <v>78</v>
      </c>
    </row>
    <row r="40" spans="1:20" ht="31" x14ac:dyDescent="0.35">
      <c r="A40" s="1">
        <v>4608</v>
      </c>
      <c r="B40" s="20" t="s">
        <v>33</v>
      </c>
      <c r="C40" s="1" t="s">
        <v>34</v>
      </c>
      <c r="D40" s="1" t="s">
        <v>63</v>
      </c>
      <c r="E40" s="3" t="s">
        <v>17</v>
      </c>
      <c r="F40" s="2">
        <f>VLOOKUP($A40,'[2]Phase order'!$I:$T,8,FALSE)</f>
        <v>983</v>
      </c>
      <c r="G40" s="2">
        <f>VLOOKUP($A40,'[2]Phase order'!$I:$T,12,FALSE)</f>
        <v>147</v>
      </c>
      <c r="H40" s="2">
        <v>128</v>
      </c>
      <c r="I40" s="2">
        <v>20</v>
      </c>
      <c r="J40" s="2">
        <f>H40</f>
        <v>128</v>
      </c>
      <c r="K40" s="2">
        <v>35</v>
      </c>
      <c r="L40" s="119">
        <v>128</v>
      </c>
      <c r="M40" s="119">
        <v>35</v>
      </c>
      <c r="N40" s="119" t="s">
        <v>112</v>
      </c>
      <c r="O40" s="119" t="s">
        <v>112</v>
      </c>
      <c r="P40" s="28"/>
      <c r="T40" s="1" t="s">
        <v>79</v>
      </c>
    </row>
    <row r="41" spans="1:20" ht="31" x14ac:dyDescent="0.35">
      <c r="A41" s="1">
        <v>4609</v>
      </c>
      <c r="B41" s="20" t="s">
        <v>57</v>
      </c>
      <c r="C41" s="1" t="s">
        <v>36</v>
      </c>
      <c r="D41" s="1" t="s">
        <v>14</v>
      </c>
      <c r="E41" s="3" t="s">
        <v>16</v>
      </c>
      <c r="F41" s="2">
        <f>VLOOKUP($A41,'[2]Phase order'!$I:$T,8,FALSE)</f>
        <v>1341</v>
      </c>
      <c r="G41" s="2">
        <f>VLOOKUP($A41,'[2]Phase order'!$I:$T,12,FALSE)</f>
        <v>207</v>
      </c>
      <c r="H41" s="2">
        <v>200</v>
      </c>
      <c r="I41" s="2">
        <v>30</v>
      </c>
      <c r="J41" s="2">
        <f>H41</f>
        <v>200</v>
      </c>
      <c r="K41" s="2">
        <f>I41</f>
        <v>30</v>
      </c>
      <c r="L41" s="119">
        <v>200</v>
      </c>
      <c r="M41" s="119">
        <v>30</v>
      </c>
      <c r="N41" s="119" t="s">
        <v>112</v>
      </c>
      <c r="O41" s="119" t="s">
        <v>112</v>
      </c>
      <c r="P41" s="28"/>
      <c r="T41" s="1" t="s">
        <v>79</v>
      </c>
    </row>
    <row r="42" spans="1:20" ht="31" x14ac:dyDescent="0.35">
      <c r="A42" s="1">
        <v>4611</v>
      </c>
      <c r="B42" s="20" t="s">
        <v>54</v>
      </c>
      <c r="C42" s="1" t="s">
        <v>36</v>
      </c>
      <c r="D42" s="1" t="s">
        <v>14</v>
      </c>
      <c r="E42" s="3" t="s">
        <v>16</v>
      </c>
      <c r="F42" s="2">
        <f>VLOOKUP($A42,'[2]Phase order'!$I:$T,8,FALSE)</f>
        <v>2046</v>
      </c>
      <c r="G42" s="2">
        <f>VLOOKUP($A42,'[2]Phase order'!$I:$T,12,FALSE)</f>
        <v>355</v>
      </c>
      <c r="H42" s="2">
        <v>250</v>
      </c>
      <c r="I42" s="2">
        <v>100</v>
      </c>
      <c r="J42" s="2">
        <f>H42</f>
        <v>250</v>
      </c>
      <c r="K42" s="2">
        <f>I42</f>
        <v>100</v>
      </c>
      <c r="L42" s="119">
        <v>250</v>
      </c>
      <c r="M42" s="119">
        <v>100</v>
      </c>
      <c r="N42" s="119" t="s">
        <v>112</v>
      </c>
      <c r="O42" s="119" t="s">
        <v>112</v>
      </c>
      <c r="P42" s="28"/>
      <c r="T42" s="1" t="s">
        <v>79</v>
      </c>
    </row>
    <row r="43" spans="1:20" x14ac:dyDescent="0.35">
      <c r="A43" s="1">
        <v>9999</v>
      </c>
      <c r="B43" s="1" t="s">
        <v>82</v>
      </c>
      <c r="D43" s="1" t="s">
        <v>116</v>
      </c>
      <c r="G43" s="2" t="s">
        <v>100</v>
      </c>
      <c r="N43" s="118" t="s">
        <v>112</v>
      </c>
      <c r="O43" s="118" t="s">
        <v>112</v>
      </c>
    </row>
  </sheetData>
  <sheetProtection algorithmName="SHA-512" hashValue="wOEukqCGK9zI/MtVcJnEV2zu/icBkhlVtDm2qPnZzhWOd0292T+nwABD+gzkG1DqMvFHclmWo3pS8E2ZYFUHGg==" saltValue="PzCa68+vqg3dLy1O2YzVjQ==" spinCount="100000" sheet="1" objects="1" scenarios="1"/>
  <sortState xmlns:xlrd2="http://schemas.microsoft.com/office/spreadsheetml/2017/richdata2" ref="A2:T42">
    <sortCondition ref="A2:A42"/>
  </sortState>
  <phoneticPr fontId="27" type="noConversion"/>
  <hyperlinks>
    <hyperlink ref="E33" r:id="rId1" xr:uid="{00000000-0004-0000-0100-000000000000}"/>
    <hyperlink ref="E34" r:id="rId2" xr:uid="{00000000-0004-0000-0100-000002000000}"/>
    <hyperlink ref="E5" r:id="rId3" xr:uid="{00000000-0004-0000-0100-000003000000}"/>
    <hyperlink ref="E35" r:id="rId4" xr:uid="{00000000-0004-0000-0100-000004000000}"/>
    <hyperlink ref="E25" r:id="rId5" xr:uid="{00000000-0004-0000-0100-000005000000}"/>
    <hyperlink ref="E26" r:id="rId6" xr:uid="{00000000-0004-0000-0100-000006000000}"/>
    <hyperlink ref="E40" r:id="rId7" xr:uid="{00000000-0004-0000-0100-000007000000}"/>
    <hyperlink ref="E36" r:id="rId8" xr:uid="{00000000-0004-0000-0100-000008000000}"/>
    <hyperlink ref="E4" r:id="rId9" xr:uid="{00000000-0004-0000-0100-000009000000}"/>
    <hyperlink ref="E32" r:id="rId10" xr:uid="{00000000-0004-0000-0100-00000B000000}"/>
    <hyperlink ref="E24" r:id="rId11" xr:uid="{00000000-0004-0000-0100-00000D000000}"/>
    <hyperlink ref="E31" r:id="rId12" xr:uid="{00000000-0004-0000-0100-00000E000000}"/>
    <hyperlink ref="E12" r:id="rId13" xr:uid="{00000000-0004-0000-0100-00000F000000}"/>
    <hyperlink ref="E30" r:id="rId14" xr:uid="{00000000-0004-0000-0100-000010000000}"/>
    <hyperlink ref="E37" r:id="rId15" xr:uid="{00000000-0004-0000-0100-000011000000}"/>
    <hyperlink ref="E27" r:id="rId16" xr:uid="{00000000-0004-0000-0100-000012000000}"/>
    <hyperlink ref="E42" r:id="rId17" xr:uid="{00000000-0004-0000-0100-000013000000}"/>
    <hyperlink ref="E41" r:id="rId18" xr:uid="{00000000-0004-0000-0100-000014000000}"/>
    <hyperlink ref="E28" r:id="rId19" xr:uid="{00000000-0004-0000-0100-000015000000}"/>
    <hyperlink ref="E2" r:id="rId20" xr:uid="{00000000-0004-0000-0100-000016000000}"/>
    <hyperlink ref="E22:E23" r:id="rId21" display="vickie.hemming-allen@northyorks.gov.uk" xr:uid="{4A9EC87D-B04C-4710-8627-CB611D90AB3C}"/>
  </hyperlinks>
  <pageMargins left="0.7" right="0.7" top="0.75" bottom="0.75" header="0.3" footer="0.3"/>
  <pageSetup paperSize="9" orientation="portrait" r:id="rId22"/>
  <headerFooter>
    <oddFooter>&amp;C&amp;1#&amp;"Calibri"&amp;10&amp;KFF0000OFFICIAL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SECONDARY response sheet </vt:lpstr>
      <vt:lpstr>Sheet2</vt:lpstr>
    </vt:vector>
  </TitlesOfParts>
  <Company>NYCC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Howells</dc:creator>
  <cp:lastModifiedBy>Nicola Howells</cp:lastModifiedBy>
  <cp:lastPrinted>2025-06-20T10:27:13Z</cp:lastPrinted>
  <dcterms:created xsi:type="dcterms:W3CDTF">2022-07-18T13:37:03Z</dcterms:created>
  <dcterms:modified xsi:type="dcterms:W3CDTF">2026-09-03T15:45:50Z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ecdfc32-7be5-4b17-9f97-00453388bdd7_Enabled">
    <vt:lpwstr>true</vt:lpwstr>
  </property>
  <property fmtid="{D5CDD505-2E9C-101B-9397-08002B2CF9AE}" pid="3" name="MSIP_Label_3ecdfc32-7be5-4b17-9f97-00453388bdd7_SetDate">
    <vt:lpwstr>2022-07-18T14:51:15Z</vt:lpwstr>
  </property>
  <property fmtid="{D5CDD505-2E9C-101B-9397-08002B2CF9AE}" pid="4" name="MSIP_Label_3ecdfc32-7be5-4b17-9f97-00453388bdd7_Method">
    <vt:lpwstr>Standard</vt:lpwstr>
  </property>
  <property fmtid="{D5CDD505-2E9C-101B-9397-08002B2CF9AE}" pid="5" name="MSIP_Label_3ecdfc32-7be5-4b17-9f97-00453388bdd7_Name">
    <vt:lpwstr>OFFICIAL</vt:lpwstr>
  </property>
  <property fmtid="{D5CDD505-2E9C-101B-9397-08002B2CF9AE}" pid="6" name="MSIP_Label_3ecdfc32-7be5-4b17-9f97-00453388bdd7_SiteId">
    <vt:lpwstr>ad3d9c73-9830-44a1-b487-e1055441c70e</vt:lpwstr>
  </property>
  <property fmtid="{D5CDD505-2E9C-101B-9397-08002B2CF9AE}" pid="7" name="MSIP_Label_3ecdfc32-7be5-4b17-9f97-00453388bdd7_ActionId">
    <vt:lpwstr>c1d48e1f-dbb5-43df-a196-0000c693df96</vt:lpwstr>
  </property>
  <property fmtid="{D5CDD505-2E9C-101B-9397-08002B2CF9AE}" pid="8" name="MSIP_Label_3ecdfc32-7be5-4b17-9f97-00453388bdd7_ContentBits">
    <vt:lpwstr>2</vt:lpwstr>
  </property>
</Properties>
</file>