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Reference\Calculators\"/>
    </mc:Choice>
  </mc:AlternateContent>
  <workbookProtection workbookAlgorithmName="SHA-512" workbookHashValue="QlbX5kbYbD0PJRIOMB+0OFT1ukUyGO9pPvVAGLp3WqispTMXUHZSfY+E49hl+vHPa5XLwUL+Hy/9fmWT0GjIhA==" workbookSaltValue="sHGEwmtq25G6hwZb2iUs9A==" workbookSpinCount="100000" lockStructure="1"/>
  <bookViews>
    <workbookView xWindow="0" yWindow="0" windowWidth="19200" windowHeight="11595" tabRatio="752"/>
  </bookViews>
  <sheets>
    <sheet name="Salary Calculation" sheetId="1" r:id="rId1"/>
    <sheet name="Grades Defs" sheetId="7" state="hidden" r:id="rId2"/>
    <sheet name="Grade Values" sheetId="9" state="hidden" r:id="rId3"/>
    <sheet name="SEN" sheetId="8" state="hidden" r:id="rId4"/>
    <sheet name="Pension" sheetId="6" state="hidden" r:id="rId5"/>
    <sheet name="TTO Calculation" sheetId="3" state="hidden" r:id="rId6"/>
  </sheets>
  <definedNames>
    <definedName name="Actual_SCP">'Salary Calculation'!$D$8</definedName>
    <definedName name="AnnSalary">'Salary Calculation'!$G$18</definedName>
    <definedName name="Band">'Salary Calculation'!$D$6</definedName>
    <definedName name="BAND1">'Grades Defs'!$E$14:$F$14</definedName>
    <definedName name="BAND10">'Grades Defs'!$E$23:$H$23</definedName>
    <definedName name="BAND11">'Grades Defs'!$E$24:$H$24</definedName>
    <definedName name="BAND12">'Grades Defs'!$E$25:$H$25</definedName>
    <definedName name="BAND13">'Grades Defs'!$E$26:$H$26</definedName>
    <definedName name="BAND14">'Grades Defs'!$E$27:$H$27</definedName>
    <definedName name="BAND15">'Grades Defs'!$E$28:$H$28</definedName>
    <definedName name="BAND16">'Grades Defs'!$E$29:$H$29</definedName>
    <definedName name="BAND2">'Grades Defs'!$E$15:$F$15</definedName>
    <definedName name="BAND3">'Grades Defs'!$E$16:$G$16</definedName>
    <definedName name="BAND4">'Grades Defs'!$E$17:$I$17</definedName>
    <definedName name="BAND5">'Grades Defs'!$E$18:$I$18</definedName>
    <definedName name="BAND6">'Grades Defs'!$E$19:$I$19</definedName>
    <definedName name="BAND7">'Grades Defs'!$E$20:$H$20</definedName>
    <definedName name="BAND8">'Grades Defs'!$E$21:$H$21</definedName>
    <definedName name="BAND9">'Grades Defs'!$E$22:$H$22</definedName>
    <definedName name="BandData">'Grades Defs'!$A$13:$D$29</definedName>
    <definedName name="BandList">'Grades Defs'!$A$13:$A$29</definedName>
    <definedName name="ContWeeks">'Salary Calculation'!$D$30</definedName>
    <definedName name="CurBand">'Grades Defs'!$D$10</definedName>
    <definedName name="CurPenYear">Pension!$A$2</definedName>
    <definedName name="CurYear">'Salary Calculation'!$D$4</definedName>
    <definedName name="FT_Hours">'Salary Calculation'!$G$7</definedName>
    <definedName name="FT_Weeks">'Salary Calculation'!$G$10</definedName>
    <definedName name="GradeA">'Grades Defs'!$E$33</definedName>
    <definedName name="GradeB">'Grades Defs'!$E$34</definedName>
    <definedName name="GradeC">'Grades Defs'!$E$35:$G$35</definedName>
    <definedName name="GradeD">'Grades Defs'!$E$36:$G$36</definedName>
    <definedName name="GradeData">'Grades Defs'!$A$32:$D$46</definedName>
    <definedName name="GradeE">'Grades Defs'!$E$37:$G$37</definedName>
    <definedName name="GradeF">'Grades Defs'!$E$38:$J$38</definedName>
    <definedName name="GradeG">'Grades Defs'!$E$39:$J$39</definedName>
    <definedName name="GradeH">'Grades Defs'!$E$40:$J$40</definedName>
    <definedName name="GradeI">'Grades Defs'!$E$41:$H$41</definedName>
    <definedName name="GradeJ">'Grades Defs'!$E$42:$H$42</definedName>
    <definedName name="GradeK">'Grades Defs'!$E$43:$H$43</definedName>
    <definedName name="GradeL">'Grades Defs'!$E$44:$I$44</definedName>
    <definedName name="GradeList">'Grades Defs'!$A$32:$A$46</definedName>
    <definedName name="GradeM">'Grades Defs'!$E$45:$I$45</definedName>
    <definedName name="GradeN">'Grades Defs'!$E$46:$I$46</definedName>
    <definedName name="HPW">'Salary Calculation'!$D$13</definedName>
    <definedName name="Max_SCP">'Salary Calculation'!$D$21</definedName>
    <definedName name="Min_SCP">'Salary Calculation'!$D$20</definedName>
    <definedName name="PaidHoursLook">#REF!</definedName>
    <definedName name="PaidWeeks">'Salary Calculation'!$F$11</definedName>
    <definedName name="PensionTable">Pension!$A$4:$B$12</definedName>
    <definedName name="SCPData">'Grade Values'!$A$4:$I$76</definedName>
    <definedName name="SCPList">'Grade Values'!$A$4:$A$76</definedName>
    <definedName name="SENAllow">SEN!$A$3</definedName>
    <definedName name="SENList">SEN!#REF!</definedName>
    <definedName name="SENTable">SEN!$A$2:$G$3</definedName>
    <definedName name="ServCalc">'TTO Calculation'!$B$5:$G$12</definedName>
    <definedName name="TTOData">'Salary Calculation'!$C$20:$D$27</definedName>
    <definedName name="WeeksList">#REF!</definedName>
    <definedName name="YearIndex">#REF!</definedName>
    <definedName name="YearList">'Grade Values'!$C$2:$I$2</definedName>
    <definedName name="YearNum">'Grades Defs'!$A$1:$D$7</definedName>
    <definedName name="YearsServ">'Salary Calculation'!$D$31</definedName>
    <definedName name="Z_4162EEA8_6138_4115_A5A4_CC0709CC6D77_.wvu.Cols" localSheetId="0" hidden="1">'Salary Calculation'!#REF!</definedName>
    <definedName name="Z_EFC1F321_2838_4C1D_B307_E90CA64B2908_.wvu.Cols" localSheetId="0" hidden="1">'Salary Calculation'!#REF!</definedName>
  </definedNames>
  <calcPr calcId="162913"/>
  <customWorkbookViews>
    <customWorkbookView name="Andrew Bransby - Personal View" guid="{EFC1F321-2838-4C1D-B307-E90CA64B2908}" mergeInterval="0" personalView="1" maximized="1" xWindow="-8" yWindow="-8" windowWidth="1296" windowHeight="1000" activeSheetId="1"/>
    <customWorkbookView name="David Green - Personal View" guid="{4162EEA8-6138-4115-A5A4-CC0709CC6D77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E3" i="9" l="1"/>
  <c r="A3" i="8" l="1"/>
  <c r="D3" i="6"/>
  <c r="E3" i="6"/>
  <c r="F3" i="6"/>
  <c r="G3" i="6"/>
  <c r="H3" i="6"/>
  <c r="A2" i="6"/>
  <c r="A3" i="6" s="1"/>
  <c r="A11" i="6" s="1"/>
  <c r="D3" i="9"/>
  <c r="I3" i="9"/>
  <c r="H3" i="9"/>
  <c r="G3" i="9"/>
  <c r="F3" i="9"/>
  <c r="B2" i="9"/>
  <c r="B3" i="9" s="1"/>
  <c r="B76" i="9" s="1"/>
  <c r="A5" i="6" l="1"/>
  <c r="A8" i="6"/>
  <c r="A12" i="6"/>
  <c r="A4" i="6"/>
  <c r="A9" i="6"/>
  <c r="A6" i="6"/>
  <c r="A10" i="6"/>
  <c r="A7" i="6"/>
  <c r="B17" i="9"/>
  <c r="B25" i="9"/>
  <c r="B37" i="9"/>
  <c r="B45" i="9"/>
  <c r="B57" i="9"/>
  <c r="B69" i="9"/>
  <c r="B8" i="9"/>
  <c r="B14" i="9"/>
  <c r="B18" i="9"/>
  <c r="B22" i="9"/>
  <c r="B26" i="9"/>
  <c r="B30" i="9"/>
  <c r="B34" i="9"/>
  <c r="B38" i="9"/>
  <c r="B42" i="9"/>
  <c r="B46" i="9"/>
  <c r="B50" i="9"/>
  <c r="B54" i="9"/>
  <c r="B58" i="9"/>
  <c r="B62" i="9"/>
  <c r="B66" i="9"/>
  <c r="B70" i="9"/>
  <c r="B74" i="9"/>
  <c r="B15" i="9"/>
  <c r="B23" i="9"/>
  <c r="B31" i="9"/>
  <c r="B39" i="9"/>
  <c r="B43" i="9"/>
  <c r="B47" i="9"/>
  <c r="B51" i="9"/>
  <c r="B55" i="9"/>
  <c r="B59" i="9"/>
  <c r="B63" i="9"/>
  <c r="B67" i="9"/>
  <c r="B71" i="9"/>
  <c r="B75" i="9"/>
  <c r="B7" i="9"/>
  <c r="B4" i="9"/>
  <c r="B13" i="9"/>
  <c r="B21" i="9"/>
  <c r="B29" i="9"/>
  <c r="B33" i="9"/>
  <c r="B41" i="9"/>
  <c r="B49" i="9"/>
  <c r="B53" i="9"/>
  <c r="B61" i="9"/>
  <c r="B65" i="9"/>
  <c r="B73" i="9"/>
  <c r="B5" i="9"/>
  <c r="B9" i="9"/>
  <c r="B11" i="9"/>
  <c r="B19" i="9"/>
  <c r="B27" i="9"/>
  <c r="B35" i="9"/>
  <c r="B6" i="9"/>
  <c r="B10" i="9"/>
  <c r="B12" i="9"/>
  <c r="B16" i="9"/>
  <c r="B20" i="9"/>
  <c r="B24" i="9"/>
  <c r="B28" i="9"/>
  <c r="B32" i="9"/>
  <c r="B36" i="9"/>
  <c r="B40" i="9"/>
  <c r="B44" i="9"/>
  <c r="B48" i="9"/>
  <c r="B52" i="9"/>
  <c r="B56" i="9"/>
  <c r="B60" i="9"/>
  <c r="B64" i="9"/>
  <c r="B68" i="9"/>
  <c r="B72" i="9"/>
  <c r="E12" i="3"/>
  <c r="E18" i="1" l="1"/>
  <c r="F12" i="3"/>
  <c r="G12" i="3" s="1"/>
  <c r="E11" i="3"/>
  <c r="E10" i="3"/>
  <c r="E9" i="3"/>
  <c r="F9" i="3" s="1"/>
  <c r="G9" i="3" s="1"/>
  <c r="E8" i="3"/>
  <c r="F8" i="3" s="1"/>
  <c r="G8" i="3" s="1"/>
  <c r="E7" i="3"/>
  <c r="E6" i="3"/>
  <c r="F6" i="3" s="1"/>
  <c r="G6" i="3" s="1"/>
  <c r="E5" i="3"/>
  <c r="F5" i="3" s="1"/>
  <c r="F10" i="3" l="1"/>
  <c r="G10" i="3" s="1"/>
  <c r="F7" i="3"/>
  <c r="G7" i="3" s="1"/>
  <c r="F11" i="3"/>
  <c r="G11" i="3" s="1"/>
  <c r="F11" i="1"/>
  <c r="G5" i="3" l="1"/>
  <c r="F4" i="1" l="1"/>
  <c r="C6" i="1"/>
  <c r="C10" i="7" l="1"/>
  <c r="B10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21" i="1"/>
  <c r="E21" i="1" l="1"/>
  <c r="C18" i="1"/>
  <c r="E29" i="1"/>
  <c r="E28" i="1"/>
  <c r="D10" i="7"/>
  <c r="D20" i="1"/>
  <c r="E20" i="1" l="1"/>
  <c r="D31" i="1"/>
  <c r="D32" i="1" s="1"/>
  <c r="F18" i="1" l="1"/>
  <c r="G14" i="1" s="1"/>
  <c r="F20" i="1"/>
  <c r="G20" i="1" s="1"/>
  <c r="I20" i="1" s="1"/>
  <c r="F21" i="1"/>
  <c r="G21" i="1" s="1"/>
  <c r="I21" i="1" s="1"/>
  <c r="G18" i="1" l="1"/>
  <c r="I14" i="1" s="1"/>
  <c r="I18" i="1" l="1"/>
</calcChain>
</file>

<file path=xl/comments1.xml><?xml version="1.0" encoding="utf-8"?>
<comments xmlns="http://schemas.openxmlformats.org/spreadsheetml/2006/main">
  <authors>
    <author>David Green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Check Min and Max SCP for Grade below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See TTO Calculator below if you need to calulate Paid week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Hours worked per week - normal full time is 37 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The date from which the employee has continuous service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For a new post this is the start date of the post.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Term Time = 38
TT + Training = 39
TTO + 1 = 40 etc
NB 1 day =0.2 weeks
so TTO +12 days = 41.4</t>
        </r>
      </text>
    </comment>
  </commentList>
</comments>
</file>

<file path=xl/sharedStrings.xml><?xml version="1.0" encoding="utf-8"?>
<sst xmlns="http://schemas.openxmlformats.org/spreadsheetml/2006/main" count="152" uniqueCount="136">
  <si>
    <t>MinSCP</t>
  </si>
  <si>
    <t>MaxSCP</t>
  </si>
  <si>
    <t>FT Hours</t>
  </si>
  <si>
    <t>BAND 1</t>
  </si>
  <si>
    <t>BAND 2</t>
  </si>
  <si>
    <t>BAND 3</t>
  </si>
  <si>
    <t>BAND 4</t>
  </si>
  <si>
    <t>BAND 5</t>
  </si>
  <si>
    <t>BAND 6</t>
  </si>
  <si>
    <t>BAND 8</t>
  </si>
  <si>
    <t>BAND 7</t>
  </si>
  <si>
    <t>BAND 9</t>
  </si>
  <si>
    <t>BAND 10</t>
  </si>
  <si>
    <t>BAND 11</t>
  </si>
  <si>
    <t>BAND 12</t>
  </si>
  <si>
    <t>BAND 13</t>
  </si>
  <si>
    <t>BAND 14</t>
  </si>
  <si>
    <t>BAND 15</t>
  </si>
  <si>
    <t>BAND 16</t>
  </si>
  <si>
    <t>Hourly rate</t>
  </si>
  <si>
    <t>Salary Calc SCP</t>
  </si>
  <si>
    <t>Input SCP:</t>
  </si>
  <si>
    <t>Input Hours pw:</t>
  </si>
  <si>
    <t>Select Paid Weeks:</t>
  </si>
  <si>
    <t>SEN bonus:</t>
  </si>
  <si>
    <t>Select Tax Year:</t>
  </si>
  <si>
    <t>Years</t>
  </si>
  <si>
    <t>Choose Grade</t>
  </si>
  <si>
    <t>Pro Rata Salary</t>
  </si>
  <si>
    <t>Full Time Equivalent</t>
  </si>
  <si>
    <t>FT Weeks</t>
  </si>
  <si>
    <t>Full Time + SEN</t>
  </si>
  <si>
    <r>
      <t xml:space="preserve">TERM TIME ONLY PAID WEEKS - </t>
    </r>
    <r>
      <rPr>
        <b/>
        <sz val="10"/>
        <rFont val="Arial"/>
        <family val="2"/>
      </rPr>
      <t>NJC STAFF</t>
    </r>
  </si>
  <si>
    <t>Input Dates and weeks here</t>
  </si>
  <si>
    <t>Date to check from</t>
  </si>
  <si>
    <t>Contracted Weeks</t>
  </si>
  <si>
    <t>Whole Years Service</t>
  </si>
  <si>
    <t>NB - Current start date may be shown in Resource</t>
  </si>
  <si>
    <t>Link incorrectly, if previous Supply posts held!!!</t>
  </si>
  <si>
    <t>Annual leave  (days)</t>
  </si>
  <si>
    <t>Service Bracket</t>
  </si>
  <si>
    <t>&lt;1 year</t>
  </si>
  <si>
    <t>23</t>
  </si>
  <si>
    <t>1-&lt;2 years</t>
  </si>
  <si>
    <t>2 - &lt;3 years</t>
  </si>
  <si>
    <t>24</t>
  </si>
  <si>
    <t>3 - &lt;4 years</t>
  </si>
  <si>
    <t>25</t>
  </si>
  <si>
    <t>4 - &lt;5 years</t>
  </si>
  <si>
    <t>26</t>
  </si>
  <si>
    <t>5 + years</t>
  </si>
  <si>
    <t>27</t>
  </si>
  <si>
    <t>10 + years</t>
  </si>
  <si>
    <t>30</t>
  </si>
  <si>
    <t>15 + years</t>
  </si>
  <si>
    <t>33</t>
  </si>
  <si>
    <t>Significant
April 1st</t>
  </si>
  <si>
    <t>TTO Calculatuions</t>
  </si>
  <si>
    <t xml:space="preserve">Employee Start Date </t>
  </si>
  <si>
    <t>Paid Weeks</t>
  </si>
  <si>
    <t>Min SCP for Grade</t>
  </si>
  <si>
    <t>Max SCP for Grade</t>
  </si>
  <si>
    <t>Pro Rata Monthly</t>
  </si>
  <si>
    <t>Pension Rate</t>
  </si>
  <si>
    <t>CurPenYear</t>
  </si>
  <si>
    <t>Grade A</t>
  </si>
  <si>
    <t>Grade B</t>
  </si>
  <si>
    <t>Grade C</t>
  </si>
  <si>
    <t>Grade D</t>
  </si>
  <si>
    <t>Grade E</t>
  </si>
  <si>
    <t>Grade F</t>
  </si>
  <si>
    <t>Grade G</t>
  </si>
  <si>
    <t>Grade H</t>
  </si>
  <si>
    <t>Grade I</t>
  </si>
  <si>
    <t>Grade J</t>
  </si>
  <si>
    <t>Grade K</t>
  </si>
  <si>
    <t>Grade L</t>
  </si>
  <si>
    <t>Grade M</t>
  </si>
  <si>
    <t>Grade N</t>
  </si>
  <si>
    <t>BandList</t>
  </si>
  <si>
    <t>GradeList</t>
  </si>
  <si>
    <t>GradeData</t>
  </si>
  <si>
    <t>BandData</t>
  </si>
  <si>
    <t>BAND1</t>
  </si>
  <si>
    <t>BAND2</t>
  </si>
  <si>
    <t>BAND3</t>
  </si>
  <si>
    <t>BAND4</t>
  </si>
  <si>
    <t>BAND5</t>
  </si>
  <si>
    <t>BAND6</t>
  </si>
  <si>
    <t>BAND7</t>
  </si>
  <si>
    <t>BAND8</t>
  </si>
  <si>
    <t>BAND9</t>
  </si>
  <si>
    <t>BAND10</t>
  </si>
  <si>
    <t>BAND11</t>
  </si>
  <si>
    <t>BAND12</t>
  </si>
  <si>
    <t>BAND13</t>
  </si>
  <si>
    <t>BAND14</t>
  </si>
  <si>
    <t>BAND15</t>
  </si>
  <si>
    <t>BAND16</t>
  </si>
  <si>
    <t>GradeA</t>
  </si>
  <si>
    <t>GradeB</t>
  </si>
  <si>
    <t>GradeC</t>
  </si>
  <si>
    <t>GradeD</t>
  </si>
  <si>
    <t>GradeE</t>
  </si>
  <si>
    <t>GradeF</t>
  </si>
  <si>
    <t>GradeG</t>
  </si>
  <si>
    <t>GradeH</t>
  </si>
  <si>
    <t>GradeI</t>
  </si>
  <si>
    <t>GradeJ</t>
  </si>
  <si>
    <t>GradeK</t>
  </si>
  <si>
    <t>GradeL</t>
  </si>
  <si>
    <t>GradeM</t>
  </si>
  <si>
    <t>GradeN</t>
  </si>
  <si>
    <t>Current scheme</t>
  </si>
  <si>
    <t>CurBand</t>
  </si>
  <si>
    <t>Choose table to use based on current Year selected</t>
  </si>
  <si>
    <t>SCP range for Band</t>
  </si>
  <si>
    <t>SCP range for Grade</t>
  </si>
  <si>
    <t>SCP Range Name</t>
  </si>
  <si>
    <r>
      <t xml:space="preserve">Band (2018 and before)
</t>
    </r>
    <r>
      <rPr>
        <b/>
        <sz val="8"/>
        <rFont val="Arial"/>
        <family val="2"/>
      </rPr>
      <t xml:space="preserve">list = </t>
    </r>
    <r>
      <rPr>
        <b/>
        <sz val="8"/>
        <color rgb="FF0070C0"/>
        <rFont val="Arial"/>
        <family val="2"/>
      </rPr>
      <t xml:space="preserve">BandList </t>
    </r>
    <r>
      <rPr>
        <b/>
        <sz val="8"/>
        <rFont val="Arial"/>
        <family val="2"/>
      </rPr>
      <t xml:space="preserve">/ range = </t>
    </r>
    <r>
      <rPr>
        <b/>
        <i/>
        <sz val="8"/>
        <color theme="9" tint="0.79998168889431442"/>
        <rFont val="Arial"/>
        <family val="2"/>
      </rPr>
      <t>BandData</t>
    </r>
  </si>
  <si>
    <t>Days work</t>
  </si>
  <si>
    <t>Accrual rate</t>
  </si>
  <si>
    <t>Bank hols</t>
  </si>
  <si>
    <t>Total leave</t>
  </si>
  <si>
    <t>Contract Type:</t>
  </si>
  <si>
    <t>Work Days</t>
  </si>
  <si>
    <r>
      <t xml:space="preserve">Grade (2019 and after)
</t>
    </r>
    <r>
      <rPr>
        <b/>
        <sz val="8"/>
        <rFont val="Arial"/>
        <family val="2"/>
      </rPr>
      <t xml:space="preserve">list = </t>
    </r>
    <r>
      <rPr>
        <b/>
        <sz val="8"/>
        <color rgb="FF0070C0"/>
        <rFont val="Arial"/>
        <family val="2"/>
      </rPr>
      <t xml:space="preserve">GradeList </t>
    </r>
    <r>
      <rPr>
        <b/>
        <sz val="8"/>
        <rFont val="Arial"/>
        <family val="2"/>
      </rPr>
      <t xml:space="preserve">/ range = </t>
    </r>
    <r>
      <rPr>
        <b/>
        <i/>
        <sz val="8"/>
        <color theme="9" tint="0.79998168889431442"/>
        <rFont val="Arial"/>
        <family val="2"/>
      </rPr>
      <t>GradeData</t>
    </r>
  </si>
  <si>
    <t>Support Staff Salary Calculator</t>
  </si>
  <si>
    <t>Fields in yellow are mandatory</t>
  </si>
  <si>
    <t>Current</t>
  </si>
  <si>
    <t>Please Select</t>
  </si>
  <si>
    <r>
      <t xml:space="preserve">Insert New year by copying </t>
    </r>
    <r>
      <rPr>
        <b/>
        <sz val="10"/>
        <rFont val="Arial"/>
        <family val="2"/>
      </rPr>
      <t>Row 2</t>
    </r>
    <r>
      <rPr>
        <sz val="10"/>
        <rFont val="Arial"/>
      </rPr>
      <t xml:space="preserve"> and inserting between row </t>
    </r>
    <r>
      <rPr>
        <b/>
        <sz val="10"/>
        <rFont val="Arial"/>
        <family val="2"/>
      </rPr>
      <t>2 and 3,</t>
    </r>
    <r>
      <rPr>
        <sz val="10"/>
        <rFont val="Arial"/>
        <family val="2"/>
      </rPr>
      <t xml:space="preserve"> then edit row 2 to suit</t>
    </r>
  </si>
  <si>
    <t>Insert New year by copying Column D and inserting between D and E, then edit column D to suit</t>
  </si>
  <si>
    <t>Cur SEN Allowance</t>
  </si>
  <si>
    <t>Insert New year by copying Column B and inserting between B and C, then edit column B to suit</t>
  </si>
  <si>
    <t>Version 2020.03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</si>
</sst>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00"/>
    <numFmt numFmtId="166" formatCode="0.0"/>
  </numFmts>
  <fonts count="30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rgb="FF0070C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b/>
      <sz val="11"/>
      <color theme="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  <font>
      <b/>
      <sz val="8"/>
      <color rgb="FF0070C0"/>
      <name val="Arial"/>
      <family val="2"/>
    </font>
    <font>
      <i/>
      <sz val="10"/>
      <color rgb="FF0070C0"/>
      <name val="Arial"/>
      <family val="2"/>
    </font>
    <font>
      <i/>
      <sz val="10"/>
      <name val="Arial"/>
      <family val="2"/>
    </font>
    <font>
      <b/>
      <i/>
      <sz val="8"/>
      <color theme="9" tint="0.79998168889431442"/>
      <name val="Arial"/>
      <family val="2"/>
    </font>
    <font>
      <b/>
      <sz val="10"/>
      <color rgb="FFFF0000"/>
      <name val="Arial"/>
      <family val="2"/>
    </font>
    <font>
      <sz val="10"/>
      <color theme="8" tint="0.7999816888943144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2" fillId="0" borderId="1" xfId="2" applyNumberFormat="1" applyFont="1" applyFill="1" applyBorder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44" fontId="5" fillId="3" borderId="1" xfId="2" applyFont="1" applyFill="1" applyBorder="1" applyProtection="1"/>
    <xf numFmtId="7" fontId="4" fillId="0" borderId="1" xfId="2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2" borderId="0" xfId="0" applyFill="1" applyProtection="1"/>
    <xf numFmtId="0" fontId="6" fillId="2" borderId="0" xfId="0" applyFont="1" applyFill="1" applyProtection="1"/>
    <xf numFmtId="0" fontId="2" fillId="0" borderId="1" xfId="0" applyFont="1" applyBorder="1"/>
    <xf numFmtId="0" fontId="6" fillId="2" borderId="0" xfId="0" applyFont="1" applyFill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164" fontId="0" fillId="5" borderId="1" xfId="0" applyNumberFormat="1" applyFill="1" applyBorder="1" applyAlignment="1" applyProtection="1">
      <alignment horizontal="center"/>
    </xf>
    <xf numFmtId="164" fontId="3" fillId="5" borderId="1" xfId="0" applyNumberFormat="1" applyFont="1" applyFill="1" applyBorder="1" applyAlignment="1" applyProtection="1">
      <alignment horizontal="center"/>
    </xf>
    <xf numFmtId="164" fontId="8" fillId="4" borderId="1" xfId="0" applyNumberFormat="1" applyFont="1" applyFill="1" applyBorder="1" applyAlignment="1" applyProtection="1">
      <alignment horizontal="center"/>
    </xf>
    <xf numFmtId="0" fontId="0" fillId="6" borderId="4" xfId="0" applyFill="1" applyBorder="1" applyProtection="1"/>
    <xf numFmtId="0" fontId="0" fillId="6" borderId="5" xfId="0" applyFill="1" applyBorder="1" applyProtection="1"/>
    <xf numFmtId="0" fontId="0" fillId="6" borderId="6" xfId="0" applyFill="1" applyBorder="1" applyProtection="1"/>
    <xf numFmtId="0" fontId="0" fillId="6" borderId="7" xfId="0" applyFill="1" applyBorder="1" applyProtection="1"/>
    <xf numFmtId="0" fontId="0" fillId="6" borderId="0" xfId="0" applyFill="1" applyBorder="1" applyProtection="1"/>
    <xf numFmtId="0" fontId="0" fillId="6" borderId="8" xfId="0" applyFill="1" applyBorder="1" applyProtection="1"/>
    <xf numFmtId="0" fontId="6" fillId="6" borderId="7" xfId="0" applyFont="1" applyFill="1" applyBorder="1" applyAlignment="1" applyProtection="1">
      <alignment wrapText="1"/>
    </xf>
    <xf numFmtId="0" fontId="6" fillId="6" borderId="7" xfId="0" applyFont="1" applyFill="1" applyBorder="1" applyProtection="1"/>
    <xf numFmtId="0" fontId="0" fillId="6" borderId="9" xfId="0" applyFill="1" applyBorder="1" applyProtection="1"/>
    <xf numFmtId="0" fontId="0" fillId="6" borderId="10" xfId="0" applyFill="1" applyBorder="1" applyProtection="1"/>
    <xf numFmtId="0" fontId="0" fillId="6" borderId="11" xfId="0" applyFill="1" applyBorder="1" applyProtection="1"/>
    <xf numFmtId="0" fontId="6" fillId="6" borderId="8" xfId="0" applyFont="1" applyFill="1" applyBorder="1" applyAlignment="1" applyProtection="1">
      <alignment wrapText="1"/>
    </xf>
    <xf numFmtId="0" fontId="6" fillId="6" borderId="8" xfId="0" applyFont="1" applyFill="1" applyBorder="1" applyProtection="1"/>
    <xf numFmtId="0" fontId="0" fillId="6" borderId="0" xfId="0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wrapText="1"/>
    </xf>
    <xf numFmtId="164" fontId="9" fillId="4" borderId="1" xfId="0" applyNumberFormat="1" applyFont="1" applyFill="1" applyBorder="1" applyAlignment="1" applyProtection="1">
      <alignment horizontal="center"/>
    </xf>
    <xf numFmtId="0" fontId="2" fillId="0" borderId="0" xfId="0" applyFont="1"/>
    <xf numFmtId="0" fontId="10" fillId="6" borderId="5" xfId="0" applyFont="1" applyFill="1" applyBorder="1" applyAlignment="1" applyProtection="1">
      <alignment horizontal="left"/>
    </xf>
    <xf numFmtId="0" fontId="3" fillId="6" borderId="0" xfId="0" applyFont="1" applyFill="1" applyBorder="1" applyProtection="1"/>
    <xf numFmtId="49" fontId="0" fillId="6" borderId="0" xfId="0" applyNumberFormat="1" applyFill="1" applyBorder="1" applyProtection="1"/>
    <xf numFmtId="2" fontId="0" fillId="6" borderId="0" xfId="0" applyNumberFormat="1" applyFill="1" applyBorder="1" applyProtection="1"/>
    <xf numFmtId="0" fontId="5" fillId="3" borderId="4" xfId="0" applyFont="1" applyFill="1" applyBorder="1" applyAlignment="1" applyProtection="1">
      <alignment horizontal="centerContinuous"/>
    </xf>
    <xf numFmtId="0" fontId="11" fillId="3" borderId="5" xfId="0" applyFont="1" applyFill="1" applyBorder="1" applyAlignment="1" applyProtection="1">
      <alignment horizontal="centerContinuous"/>
    </xf>
    <xf numFmtId="0" fontId="11" fillId="3" borderId="6" xfId="0" applyFont="1" applyFill="1" applyBorder="1" applyAlignment="1" applyProtection="1">
      <alignment horizontal="centerContinuous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14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6" borderId="10" xfId="0" applyNumberFormat="1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left" vertical="top"/>
    </xf>
    <xf numFmtId="0" fontId="17" fillId="3" borderId="1" xfId="0" applyFont="1" applyFill="1" applyBorder="1" applyAlignment="1" applyProtection="1">
      <alignment horizontal="left" vertical="center"/>
    </xf>
    <xf numFmtId="0" fontId="3" fillId="8" borderId="7" xfId="0" applyFont="1" applyFill="1" applyBorder="1" applyAlignment="1" applyProtection="1">
      <alignment horizontal="centerContinuous"/>
    </xf>
    <xf numFmtId="0" fontId="0" fillId="8" borderId="7" xfId="0" applyFill="1" applyBorder="1" applyProtection="1"/>
    <xf numFmtId="0" fontId="13" fillId="8" borderId="7" xfId="0" applyFont="1" applyFill="1" applyBorder="1" applyAlignment="1" applyProtection="1">
      <alignment horizontal="left"/>
    </xf>
    <xf numFmtId="0" fontId="13" fillId="8" borderId="9" xfId="0" applyFont="1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Continuous"/>
    </xf>
    <xf numFmtId="0" fontId="0" fillId="8" borderId="0" xfId="0" applyFill="1" applyBorder="1" applyProtection="1"/>
    <xf numFmtId="0" fontId="0" fillId="8" borderId="10" xfId="0" applyFill="1" applyBorder="1" applyAlignment="1" applyProtection="1">
      <alignment horizontal="centerContinuous"/>
    </xf>
    <xf numFmtId="0" fontId="12" fillId="8" borderId="8" xfId="0" applyFont="1" applyFill="1" applyBorder="1" applyAlignment="1" applyProtection="1">
      <alignment horizontal="center" wrapText="1"/>
    </xf>
    <xf numFmtId="0" fontId="0" fillId="8" borderId="8" xfId="0" applyFill="1" applyBorder="1" applyAlignment="1" applyProtection="1">
      <alignment horizontal="center"/>
    </xf>
    <xf numFmtId="0" fontId="0" fillId="8" borderId="8" xfId="0" applyFill="1" applyBorder="1" applyProtection="1"/>
    <xf numFmtId="0" fontId="0" fillId="8" borderId="8" xfId="0" applyFill="1" applyBorder="1" applyAlignment="1" applyProtection="1">
      <alignment horizontal="centerContinuous"/>
    </xf>
    <xf numFmtId="0" fontId="0" fillId="8" borderId="11" xfId="0" applyFill="1" applyBorder="1" applyAlignment="1" applyProtection="1">
      <alignment horizontal="centerContinuous"/>
    </xf>
    <xf numFmtId="0" fontId="0" fillId="8" borderId="1" xfId="0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right"/>
    </xf>
    <xf numFmtId="0" fontId="6" fillId="6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164" fontId="19" fillId="0" borderId="1" xfId="0" applyNumberFormat="1" applyFont="1" applyBorder="1"/>
    <xf numFmtId="6" fontId="1" fillId="0" borderId="1" xfId="3" applyNumberFormat="1" applyFont="1" applyBorder="1" applyAlignment="1" applyProtection="1">
      <alignment horizontal="center"/>
    </xf>
    <xf numFmtId="8" fontId="1" fillId="0" borderId="1" xfId="3" applyNumberFormat="1" applyFont="1" applyBorder="1" applyAlignment="1" applyProtection="1">
      <alignment horizontal="center"/>
    </xf>
    <xf numFmtId="10" fontId="1" fillId="0" borderId="1" xfId="3" applyNumberFormat="1" applyFont="1" applyBorder="1" applyAlignment="1" applyProtection="1">
      <alignment horizontal="center"/>
    </xf>
    <xf numFmtId="164" fontId="1" fillId="0" borderId="1" xfId="3" applyNumberFormat="1" applyFont="1" applyBorder="1" applyAlignment="1" applyProtection="1">
      <alignment horizontal="center"/>
    </xf>
    <xf numFmtId="10" fontId="1" fillId="0" borderId="1" xfId="3" applyNumberFormat="1" applyBorder="1" applyAlignment="1" applyProtection="1">
      <alignment horizontal="center"/>
    </xf>
    <xf numFmtId="164" fontId="1" fillId="0" borderId="1" xfId="3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/>
    <xf numFmtId="0" fontId="0" fillId="0" borderId="2" xfId="0" applyFill="1" applyBorder="1" applyProtection="1"/>
    <xf numFmtId="0" fontId="0" fillId="0" borderId="1" xfId="0" applyFill="1" applyBorder="1" applyProtection="1"/>
    <xf numFmtId="0" fontId="2" fillId="4" borderId="1" xfId="0" applyFont="1" applyFill="1" applyBorder="1"/>
    <xf numFmtId="0" fontId="20" fillId="4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" xfId="0" applyFont="1" applyFill="1" applyBorder="1"/>
    <xf numFmtId="0" fontId="19" fillId="9" borderId="1" xfId="0" applyFont="1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22" fillId="9" borderId="1" xfId="0" applyFont="1" applyFill="1" applyBorder="1"/>
    <xf numFmtId="0" fontId="23" fillId="9" borderId="1" xfId="0" applyFont="1" applyFill="1" applyBorder="1"/>
    <xf numFmtId="0" fontId="23" fillId="9" borderId="1" xfId="0" applyFont="1" applyFill="1" applyBorder="1" applyAlignment="1">
      <alignment horizontal="center"/>
    </xf>
    <xf numFmtId="0" fontId="25" fillId="6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165" fontId="0" fillId="2" borderId="12" xfId="0" applyNumberFormat="1" applyFill="1" applyBorder="1" applyAlignment="1" applyProtection="1">
      <alignment horizontal="center"/>
    </xf>
    <xf numFmtId="165" fontId="0" fillId="2" borderId="14" xfId="0" applyNumberFormat="1" applyFill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166" fontId="18" fillId="7" borderId="1" xfId="0" applyNumberFormat="1" applyFont="1" applyFill="1" applyBorder="1" applyAlignment="1" applyProtection="1">
      <alignment horizontal="center" vertical="center"/>
    </xf>
    <xf numFmtId="0" fontId="26" fillId="6" borderId="7" xfId="0" applyFont="1" applyFill="1" applyBorder="1" applyAlignment="1" applyProtection="1">
      <alignment horizontal="center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1" borderId="7" xfId="0" applyFont="1" applyFill="1" applyBorder="1" applyAlignment="1" applyProtection="1">
      <alignment horizontal="right"/>
    </xf>
    <xf numFmtId="0" fontId="2" fillId="6" borderId="0" xfId="0" applyFont="1" applyFill="1" applyBorder="1" applyAlignment="1" applyProtection="1">
      <alignment horizontal="centerContinuous" vertical="top"/>
    </xf>
    <xf numFmtId="0" fontId="0" fillId="6" borderId="0" xfId="0" applyFill="1" applyBorder="1" applyAlignment="1" applyProtection="1">
      <alignment horizontal="centerContinuous" vertical="top"/>
    </xf>
    <xf numFmtId="0" fontId="11" fillId="3" borderId="1" xfId="0" applyFont="1" applyFill="1" applyBorder="1" applyAlignment="1" applyProtection="1">
      <alignment horizontal="center" vertical="center" wrapText="1"/>
    </xf>
    <xf numFmtId="2" fontId="0" fillId="6" borderId="0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11" fillId="12" borderId="4" xfId="0" applyFont="1" applyFill="1" applyBorder="1" applyProtection="1"/>
    <xf numFmtId="0" fontId="11" fillId="12" borderId="6" xfId="0" applyFont="1" applyFill="1" applyBorder="1" applyProtection="1"/>
    <xf numFmtId="0" fontId="29" fillId="12" borderId="5" xfId="0" applyFont="1" applyFill="1" applyBorder="1" applyAlignment="1" applyProtection="1">
      <alignment vertical="center"/>
    </xf>
    <xf numFmtId="0" fontId="28" fillId="12" borderId="5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/>
    <xf numFmtId="0" fontId="3" fillId="4" borderId="0" xfId="0" applyFont="1" applyFill="1" applyBorder="1" applyAlignment="1">
      <alignment horizontal="center" vertical="center"/>
    </xf>
    <xf numFmtId="0" fontId="27" fillId="12" borderId="5" xfId="0" applyFont="1" applyFill="1" applyBorder="1" applyAlignment="1" applyProtection="1">
      <alignment horizontal="right" vertical="center"/>
    </xf>
    <xf numFmtId="10" fontId="9" fillId="4" borderId="1" xfId="0" applyNumberFormat="1" applyFont="1" applyFill="1" applyBorder="1" applyAlignment="1" applyProtection="1">
      <alignment horizontal="center" vertical="center"/>
    </xf>
    <xf numFmtId="10" fontId="9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left" wrapText="1"/>
    </xf>
    <xf numFmtId="0" fontId="25" fillId="6" borderId="10" xfId="0" applyFont="1" applyFill="1" applyBorder="1" applyAlignment="1" applyProtection="1">
      <alignment horizontal="left" wrapText="1"/>
    </xf>
    <xf numFmtId="0" fontId="25" fillId="6" borderId="0" xfId="0" applyFont="1" applyFill="1" applyBorder="1" applyAlignment="1" applyProtection="1">
      <alignment horizontal="right" wrapText="1"/>
    </xf>
    <xf numFmtId="0" fontId="7" fillId="11" borderId="2" xfId="0" applyFont="1" applyFill="1" applyBorder="1" applyAlignment="1" applyProtection="1">
      <alignment horizontal="right"/>
    </xf>
    <xf numFmtId="0" fontId="0" fillId="11" borderId="3" xfId="0" applyFill="1" applyBorder="1" applyAlignment="1">
      <alignment horizontal="right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 2" xfId="1"/>
    <cellStyle name="Currency" xfId="2" builtinId="4"/>
    <cellStyle name="Normal" xfId="0" builtinId="0"/>
    <cellStyle name="Normal 2" xfId="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8" tint="0.79998168889431442"/>
      </font>
      <fill>
        <patternFill>
          <bgColor theme="8" tint="0.79998168889431442"/>
        </patternFill>
      </fill>
      <border>
        <left/>
        <right/>
        <bottom/>
        <vertical/>
        <horizontal/>
      </border>
    </dxf>
    <dxf>
      <font>
        <color theme="8" tint="0.79998168889431442"/>
      </font>
      <fill>
        <patternFill>
          <bgColor theme="8" tint="0.79998168889431442"/>
        </patternFill>
      </fill>
      <border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J36"/>
  <sheetViews>
    <sheetView showGridLines="0" showRowColHeaders="0" tabSelected="1" zoomScaleNormal="100" workbookViewId="0">
      <selection activeCell="M8" sqref="M8"/>
    </sheetView>
  </sheetViews>
  <sheetFormatPr defaultRowHeight="12.75" x14ac:dyDescent="0.2"/>
  <cols>
    <col min="1" max="1" width="2.28515625" style="17" customWidth="1"/>
    <col min="2" max="2" width="1.7109375" style="17" customWidth="1"/>
    <col min="3" max="3" width="20" style="17" customWidth="1"/>
    <col min="4" max="4" width="11.42578125" style="17" customWidth="1"/>
    <col min="5" max="6" width="12.42578125" style="17" customWidth="1"/>
    <col min="7" max="7" width="17.5703125" style="17" customWidth="1"/>
    <col min="8" max="8" width="1.85546875" style="17" customWidth="1"/>
    <col min="9" max="9" width="17.140625" style="17" customWidth="1"/>
    <col min="10" max="10" width="1.28515625" style="17" customWidth="1"/>
    <col min="11" max="11" width="22.28515625" style="17" customWidth="1"/>
    <col min="12" max="12" width="2.140625" style="17" customWidth="1"/>
    <col min="13" max="16384" width="9.140625" style="17"/>
  </cols>
  <sheetData>
    <row r="2" spans="2:10" ht="29.25" customHeight="1" x14ac:dyDescent="0.2">
      <c r="B2" s="119"/>
      <c r="C2" s="122" t="s">
        <v>127</v>
      </c>
      <c r="D2" s="121"/>
      <c r="E2" s="121"/>
      <c r="F2" s="121"/>
      <c r="G2" s="125" t="s">
        <v>135</v>
      </c>
      <c r="H2" s="125"/>
      <c r="I2" s="125"/>
      <c r="J2" s="120"/>
    </row>
    <row r="3" spans="2:10" ht="21" customHeight="1" x14ac:dyDescent="0.25">
      <c r="B3" s="30"/>
      <c r="C3" s="123" t="s">
        <v>128</v>
      </c>
      <c r="D3" s="31"/>
      <c r="E3" s="115"/>
      <c r="F3" s="115"/>
      <c r="G3" s="114"/>
      <c r="H3" s="31"/>
      <c r="I3" s="77"/>
      <c r="J3" s="32"/>
    </row>
    <row r="4" spans="2:10" ht="12.75" customHeight="1" x14ac:dyDescent="0.2">
      <c r="B4" s="30"/>
      <c r="C4" s="61" t="s">
        <v>25</v>
      </c>
      <c r="D4" s="128" t="s">
        <v>130</v>
      </c>
      <c r="E4" s="129"/>
      <c r="F4" s="132" t="str">
        <f>IF(CurYear="","&lt;&lt; 2018 and prior will use original 'Band' structure,
2019 will use the new 'Grade' pay structure.","")</f>
        <v/>
      </c>
      <c r="G4" s="132"/>
      <c r="H4" s="132"/>
      <c r="I4" s="132"/>
      <c r="J4" s="32"/>
    </row>
    <row r="5" spans="2:10" ht="12.75" customHeight="1" x14ac:dyDescent="0.2">
      <c r="B5" s="30"/>
      <c r="C5" s="31"/>
      <c r="D5" s="31"/>
      <c r="E5" s="31"/>
      <c r="F5" s="132"/>
      <c r="G5" s="132"/>
      <c r="H5" s="132"/>
      <c r="I5" s="132"/>
      <c r="J5" s="32"/>
    </row>
    <row r="6" spans="2:10" ht="12.75" customHeight="1" x14ac:dyDescent="0.2">
      <c r="B6" s="30"/>
      <c r="C6" s="9" t="str">
        <f>IF(CurYear&gt;2018,"Select Grade:","Select Band:")</f>
        <v>Select Grade:</v>
      </c>
      <c r="D6" s="128"/>
      <c r="E6" s="129"/>
      <c r="F6" s="31"/>
      <c r="G6" s="8" t="s">
        <v>2</v>
      </c>
      <c r="H6" s="31"/>
      <c r="I6" s="130"/>
      <c r="J6" s="32"/>
    </row>
    <row r="7" spans="2:10" ht="12.75" customHeight="1" x14ac:dyDescent="0.2">
      <c r="B7" s="30"/>
      <c r="C7" s="40"/>
      <c r="D7" s="31"/>
      <c r="E7" s="31"/>
      <c r="F7" s="31"/>
      <c r="G7" s="22">
        <v>37</v>
      </c>
      <c r="H7" s="31"/>
      <c r="I7" s="130"/>
      <c r="J7" s="32"/>
    </row>
    <row r="8" spans="2:10" ht="12.75" customHeight="1" x14ac:dyDescent="0.2">
      <c r="B8" s="30"/>
      <c r="C8" s="9" t="s">
        <v>21</v>
      </c>
      <c r="D8" s="137"/>
      <c r="E8" s="138"/>
      <c r="F8" s="31"/>
      <c r="G8" s="31"/>
      <c r="H8" s="31"/>
      <c r="I8" s="130"/>
      <c r="J8" s="32"/>
    </row>
    <row r="9" spans="2:10" ht="12.75" customHeight="1" x14ac:dyDescent="0.2">
      <c r="B9" s="30"/>
      <c r="C9" s="40"/>
      <c r="D9" s="31"/>
      <c r="E9" s="31"/>
      <c r="F9" s="31"/>
      <c r="G9" s="8" t="s">
        <v>30</v>
      </c>
      <c r="H9" s="31"/>
      <c r="I9" s="130"/>
      <c r="J9" s="32"/>
    </row>
    <row r="10" spans="2:10" ht="12.75" customHeight="1" x14ac:dyDescent="0.2">
      <c r="B10" s="30"/>
      <c r="C10" s="9" t="s">
        <v>124</v>
      </c>
      <c r="D10" s="128"/>
      <c r="E10" s="129"/>
      <c r="F10" s="31"/>
      <c r="G10" s="22">
        <v>52.14</v>
      </c>
      <c r="H10" s="31"/>
      <c r="I10" s="130"/>
      <c r="J10" s="32"/>
    </row>
    <row r="11" spans="2:10" ht="12.75" customHeight="1" x14ac:dyDescent="0.2">
      <c r="B11" s="30"/>
      <c r="C11" s="9" t="s">
        <v>23</v>
      </c>
      <c r="D11" s="128">
        <v>43.7</v>
      </c>
      <c r="E11" s="129"/>
      <c r="F11" s="111">
        <f>IF(D10="Full Year",52.14,D11)</f>
        <v>43.7</v>
      </c>
      <c r="G11" s="31"/>
      <c r="H11" s="31"/>
      <c r="I11" s="130"/>
      <c r="J11" s="32"/>
    </row>
    <row r="12" spans="2:10" ht="12.75" customHeight="1" x14ac:dyDescent="0.2">
      <c r="B12" s="30"/>
      <c r="C12" s="60"/>
      <c r="D12" s="31"/>
      <c r="E12" s="31"/>
      <c r="F12" s="31"/>
      <c r="G12" s="31"/>
      <c r="H12" s="31"/>
      <c r="I12" s="131"/>
      <c r="J12" s="32"/>
    </row>
    <row r="13" spans="2:10" ht="12.75" customHeight="1" x14ac:dyDescent="0.2">
      <c r="B13" s="30"/>
      <c r="C13" s="9" t="s">
        <v>22</v>
      </c>
      <c r="D13" s="128"/>
      <c r="E13" s="129"/>
      <c r="F13" s="31"/>
      <c r="G13" s="10" t="s">
        <v>19</v>
      </c>
      <c r="H13" s="31"/>
      <c r="I13" s="10" t="s">
        <v>63</v>
      </c>
      <c r="J13" s="32"/>
    </row>
    <row r="14" spans="2:10" ht="12.75" customHeight="1" x14ac:dyDescent="0.2">
      <c r="B14" s="30"/>
      <c r="C14" s="40"/>
      <c r="D14" s="31"/>
      <c r="E14" s="31"/>
      <c r="F14" s="31"/>
      <c r="G14" s="135" t="str">
        <f ca="1">IFERROR(ROUND(F18/(52.14*37),2),"")</f>
        <v/>
      </c>
      <c r="H14" s="31"/>
      <c r="I14" s="126" t="str">
        <f ca="1">IFERROR(VLOOKUP(AnnSalary,PensionTable,2,TRUE),"")</f>
        <v/>
      </c>
      <c r="J14" s="32"/>
    </row>
    <row r="15" spans="2:10" ht="12.75" customHeight="1" x14ac:dyDescent="0.2">
      <c r="B15" s="30"/>
      <c r="C15" s="9" t="s">
        <v>24</v>
      </c>
      <c r="D15" s="128"/>
      <c r="E15" s="129"/>
      <c r="F15" s="31"/>
      <c r="G15" s="136"/>
      <c r="H15" s="31"/>
      <c r="I15" s="127"/>
      <c r="J15" s="32"/>
    </row>
    <row r="16" spans="2:10" ht="12.75" customHeight="1" x14ac:dyDescent="0.2">
      <c r="B16" s="30"/>
      <c r="C16" s="102"/>
      <c r="D16" s="31"/>
      <c r="E16" s="31"/>
      <c r="F16" s="31"/>
      <c r="G16" s="31"/>
      <c r="H16" s="31"/>
      <c r="I16" s="77"/>
      <c r="J16" s="32"/>
    </row>
    <row r="17" spans="2:10" s="20" customFormat="1" ht="25.5" x14ac:dyDescent="0.2">
      <c r="B17" s="33"/>
      <c r="C17" s="41"/>
      <c r="D17" s="41"/>
      <c r="E17" s="21" t="s">
        <v>29</v>
      </c>
      <c r="F17" s="21" t="s">
        <v>31</v>
      </c>
      <c r="G17" s="112" t="s">
        <v>28</v>
      </c>
      <c r="H17" s="41"/>
      <c r="I17" s="112" t="s">
        <v>62</v>
      </c>
      <c r="J17" s="38"/>
    </row>
    <row r="18" spans="2:10" s="18" customFormat="1" ht="18" x14ac:dyDescent="0.25">
      <c r="B18" s="34"/>
      <c r="C18" s="133" t="str">
        <f>CONCATENATE("Actual at SCP ",Actual_SCP)</f>
        <v xml:space="preserve">Actual at SCP </v>
      </c>
      <c r="D18" s="134"/>
      <c r="E18" s="26" t="str">
        <f ca="1">IFERROR(VLOOKUP(Actual_SCP,SCPData,2,FALSE),"")</f>
        <v/>
      </c>
      <c r="F18" s="26" t="str">
        <f ca="1">IFERROR(E18+SENAllow,"")</f>
        <v/>
      </c>
      <c r="G18" s="42" t="str">
        <f ca="1">IFERROR((PaidWeeks/FT_Weeks)*(HPW/FT_Hours)*F18,"")</f>
        <v/>
      </c>
      <c r="H18" s="76"/>
      <c r="I18" s="42" t="str">
        <f ca="1">IFERROR(G18/12,"")</f>
        <v/>
      </c>
      <c r="J18" s="39"/>
    </row>
    <row r="19" spans="2:10" s="18" customFormat="1" ht="6.75" customHeight="1" x14ac:dyDescent="0.2">
      <c r="B19" s="34"/>
      <c r="C19" s="31"/>
      <c r="D19" s="31"/>
      <c r="E19" s="31"/>
      <c r="F19" s="31"/>
      <c r="G19" s="31"/>
      <c r="H19" s="76"/>
      <c r="I19" s="77"/>
      <c r="J19" s="39"/>
    </row>
    <row r="20" spans="2:10" x14ac:dyDescent="0.2">
      <c r="B20" s="30"/>
      <c r="C20" s="8" t="s">
        <v>60</v>
      </c>
      <c r="D20" s="23" t="str">
        <f ca="1">IFERROR(VLOOKUP(D6,INDIRECT('Grades Defs'!B10),3,FALSE),"")</f>
        <v/>
      </c>
      <c r="E20" s="24" t="str">
        <f ca="1">IFERROR(VLOOKUP(Min_SCP,SCPData,2,FALSE),"")</f>
        <v/>
      </c>
      <c r="F20" s="24" t="str">
        <f ca="1">IFERROR(E20+SENAllow,"")</f>
        <v/>
      </c>
      <c r="G20" s="25" t="str">
        <f ca="1">IFERROR((PaidWeeks/FT_Weeks)*(HPW/FT_Hours)*F20,"")</f>
        <v/>
      </c>
      <c r="H20" s="31"/>
      <c r="I20" s="25" t="str">
        <f ca="1">IFERROR(G20/12,"")</f>
        <v/>
      </c>
      <c r="J20" s="32"/>
    </row>
    <row r="21" spans="2:10" x14ac:dyDescent="0.2">
      <c r="B21" s="30"/>
      <c r="C21" s="8" t="s">
        <v>61</v>
      </c>
      <c r="D21" s="23" t="str">
        <f ca="1">IFERROR(VLOOKUP(D6,INDIRECT('Grades Defs'!B10),4,FALSE),"")</f>
        <v/>
      </c>
      <c r="E21" s="24" t="str">
        <f ca="1">IFERROR(VLOOKUP(Max_SCP,SCPData,2,FALSE),"")</f>
        <v/>
      </c>
      <c r="F21" s="24" t="str">
        <f ca="1">IFERROR(E21+SENAllow,"")</f>
        <v/>
      </c>
      <c r="G21" s="25" t="str">
        <f ca="1">IFERROR((PaidWeeks/FT_Weeks)*(HPW/FT_Hours)*F21,"")</f>
        <v/>
      </c>
      <c r="H21" s="31"/>
      <c r="I21" s="25" t="str">
        <f ca="1">IFERROR(G21/12,"")</f>
        <v/>
      </c>
      <c r="J21" s="32"/>
    </row>
    <row r="22" spans="2:10" x14ac:dyDescent="0.2">
      <c r="B22" s="35"/>
      <c r="C22" s="36"/>
      <c r="D22" s="36"/>
      <c r="E22" s="36"/>
      <c r="F22" s="36"/>
      <c r="G22" s="36"/>
      <c r="H22" s="36"/>
      <c r="I22" s="56"/>
      <c r="J22" s="37"/>
    </row>
    <row r="24" spans="2:10" ht="15.75" x14ac:dyDescent="0.25">
      <c r="B24" s="27"/>
      <c r="C24" s="44" t="s">
        <v>32</v>
      </c>
      <c r="D24" s="28"/>
      <c r="E24" s="28"/>
      <c r="F24" s="29"/>
    </row>
    <row r="25" spans="2:10" x14ac:dyDescent="0.2">
      <c r="B25" s="30"/>
      <c r="C25" s="45"/>
      <c r="D25" s="31"/>
      <c r="E25" s="31"/>
      <c r="F25" s="32"/>
    </row>
    <row r="26" spans="2:10" x14ac:dyDescent="0.2">
      <c r="B26" s="30"/>
      <c r="C26" s="48" t="s">
        <v>33</v>
      </c>
      <c r="D26" s="49"/>
      <c r="E26" s="50"/>
      <c r="F26" s="32"/>
    </row>
    <row r="27" spans="2:10" ht="22.5" x14ac:dyDescent="0.2">
      <c r="B27" s="30"/>
      <c r="C27" s="62"/>
      <c r="D27" s="66"/>
      <c r="E27" s="69" t="s">
        <v>56</v>
      </c>
      <c r="F27" s="32"/>
    </row>
    <row r="28" spans="2:10" x14ac:dyDescent="0.2">
      <c r="B28" s="30"/>
      <c r="C28" s="75" t="s">
        <v>58</v>
      </c>
      <c r="D28" s="51"/>
      <c r="E28" s="70">
        <f>IF(DATE(YEAR(D28),4,1)&lt;D28,YEAR(D28)+1,YEAR(D28))</f>
        <v>1900</v>
      </c>
      <c r="F28" s="32"/>
    </row>
    <row r="29" spans="2:10" x14ac:dyDescent="0.2">
      <c r="B29" s="30"/>
      <c r="C29" s="75" t="s">
        <v>34</v>
      </c>
      <c r="D29" s="53"/>
      <c r="E29" s="70">
        <f>IF(DATE(YEAR(D29),4,1)&lt;=D29,YEAR(D29),YEAR(D29)-1)</f>
        <v>1899</v>
      </c>
      <c r="F29" s="32"/>
    </row>
    <row r="30" spans="2:10" x14ac:dyDescent="0.2">
      <c r="B30" s="30"/>
      <c r="C30" s="75" t="s">
        <v>35</v>
      </c>
      <c r="D30" s="54"/>
      <c r="E30" s="71"/>
      <c r="F30" s="32"/>
    </row>
    <row r="31" spans="2:10" x14ac:dyDescent="0.2">
      <c r="B31" s="30"/>
      <c r="C31" s="75" t="s">
        <v>36</v>
      </c>
      <c r="D31" s="74">
        <f>IF(E29-E28&gt;0,E29-E28,0)</f>
        <v>0</v>
      </c>
      <c r="E31" s="71"/>
      <c r="F31" s="32"/>
    </row>
    <row r="32" spans="2:10" ht="15.75" x14ac:dyDescent="0.2">
      <c r="B32" s="30"/>
      <c r="C32" s="113" t="s">
        <v>59</v>
      </c>
      <c r="D32" s="110" t="str">
        <f>IF(ContWeeks="","",MAX(ROUND((ContWeeks)*(1+VLOOKUP(YearsServ,ServCalc,6,TRUE)),1),ContWeeks+5.6))</f>
        <v/>
      </c>
      <c r="E32" s="71"/>
      <c r="F32" s="32"/>
    </row>
    <row r="33" spans="2:6" x14ac:dyDescent="0.2">
      <c r="B33" s="30"/>
      <c r="C33" s="63"/>
      <c r="D33" s="67"/>
      <c r="E33" s="71"/>
      <c r="F33" s="32"/>
    </row>
    <row r="34" spans="2:6" x14ac:dyDescent="0.2">
      <c r="B34" s="30"/>
      <c r="C34" s="64" t="s">
        <v>37</v>
      </c>
      <c r="D34" s="66"/>
      <c r="E34" s="72"/>
      <c r="F34" s="32"/>
    </row>
    <row r="35" spans="2:6" x14ac:dyDescent="0.2">
      <c r="B35" s="30"/>
      <c r="C35" s="65" t="s">
        <v>38</v>
      </c>
      <c r="D35" s="68"/>
      <c r="E35" s="73"/>
      <c r="F35" s="32"/>
    </row>
    <row r="36" spans="2:6" x14ac:dyDescent="0.2">
      <c r="B36" s="35"/>
      <c r="C36" s="36"/>
      <c r="D36" s="55"/>
      <c r="E36" s="56"/>
      <c r="F36" s="37"/>
    </row>
  </sheetData>
  <sheetProtection algorithmName="SHA-512" hashValue="lrUzAaCf2gecM1Tc0OoGArVm1SzFWwkvI/O5iX9dDrNma9SLBnDOdo1YaUU72PZM7uii5237p2ZNKMXdnnVqrw==" saltValue="pycpJp16OOlCGv4VMsk1lA==" spinCount="100000" sheet="1" objects="1" scenarios="1"/>
  <customSheetViews>
    <customSheetView guid="{EFC1F321-2838-4C1D-B307-E90CA64B2908}" scale="85" hiddenColumns="1">
      <selection activeCell="D38" sqref="D38"/>
      <pageMargins left="0.75" right="0.75" top="0.48" bottom="0.66" header="0.25" footer="0.5"/>
      <pageSetup paperSize="9" orientation="landscape" r:id="rId1"/>
      <headerFooter alignWithMargins="0"/>
    </customSheetView>
    <customSheetView guid="{4162EEA8-6138-4115-A5A4-CC0709CC6D77}" scale="85" hiddenColumns="1">
      <selection activeCell="H5" sqref="H5"/>
      <pageMargins left="0.75" right="0.75" top="0.48" bottom="0.66" header="0.25" footer="0.5"/>
      <pageSetup paperSize="9" orientation="landscape" r:id="rId2"/>
      <headerFooter alignWithMargins="0"/>
    </customSheetView>
  </customSheetViews>
  <mergeCells count="13">
    <mergeCell ref="C18:D18"/>
    <mergeCell ref="G14:G15"/>
    <mergeCell ref="D13:E13"/>
    <mergeCell ref="D11:E11"/>
    <mergeCell ref="D8:E8"/>
    <mergeCell ref="D10:E10"/>
    <mergeCell ref="G2:I2"/>
    <mergeCell ref="I14:I15"/>
    <mergeCell ref="D4:E4"/>
    <mergeCell ref="D6:E6"/>
    <mergeCell ref="D15:E15"/>
    <mergeCell ref="I6:I12"/>
    <mergeCell ref="F4:I5"/>
  </mergeCells>
  <phoneticPr fontId="0" type="noConversion"/>
  <conditionalFormatting sqref="F17:F21">
    <cfRule type="expression" dxfId="3" priority="4">
      <formula>$D$15&lt;&gt;"Yes"</formula>
    </cfRule>
  </conditionalFormatting>
  <conditionalFormatting sqref="C11:E11">
    <cfRule type="expression" dxfId="2" priority="2">
      <formula>$D$10&lt;&gt;"Term Time Only"</formula>
    </cfRule>
  </conditionalFormatting>
  <conditionalFormatting sqref="D11">
    <cfRule type="expression" dxfId="1" priority="3">
      <formula>$D$11=""</formula>
    </cfRule>
  </conditionalFormatting>
  <conditionalFormatting sqref="D4 D6 D8 D10 D13 D15">
    <cfRule type="expression" dxfId="0" priority="1">
      <formula>OR(D4="",D4="Please Select")</formula>
    </cfRule>
  </conditionalFormatting>
  <dataValidations count="9">
    <dataValidation type="list" allowBlank="1" showInputMessage="1" showErrorMessage="1" sqref="D15:E15">
      <formula1>"Yes,No"</formula1>
    </dataValidation>
    <dataValidation type="date" allowBlank="1" showInputMessage="1" showErrorMessage="1" errorTitle="Date Error" error="Check the input date. Cannot be more than a year in advance or more than a lifetime ago!" sqref="D28">
      <formula1>NOW()-36500</formula1>
      <formula2>NOW()+365</formula2>
    </dataValidation>
    <dataValidation type="decimal" allowBlank="1" showInputMessage="1" showErrorMessage="1" errorTitle="TTO Week Number" error="Entry must be at least 38 (minimun TTO contracted weeks) and less than 45 (equivalent to a Full Year contract)" sqref="D30">
      <formula1>1</formula1>
      <formula2>44</formula2>
    </dataValidation>
    <dataValidation type="list" allowBlank="1" showInputMessage="1" showErrorMessage="1" sqref="D8:E8">
      <formula1>INDIRECT(CurBand)</formula1>
    </dataValidation>
    <dataValidation type="date" allowBlank="1" showInputMessage="1" showErrorMessage="1" errorTitle="Date Error" error="Post start date cannot be prior to Current Start Date, or more that a year in the future" sqref="D29">
      <formula1>D28-1</formula1>
      <formula2>NOW()+365</formula2>
    </dataValidation>
    <dataValidation type="list" allowBlank="1" showErrorMessage="1" promptTitle="Select Year" prompt="2018 and prior will use original 'Band' structure, 2019 will use the new 'Grade' pay structure." sqref="D4:E4">
      <formula1>YearList</formula1>
    </dataValidation>
    <dataValidation type="decimal" operator="lessThanOrEqual" allowBlank="1" showInputMessage="1" showErrorMessage="1" sqref="F11">
      <formula1>52.143</formula1>
    </dataValidation>
    <dataValidation type="list" allowBlank="1" showInputMessage="1" showErrorMessage="1" sqref="D10">
      <formula1>"Full Year, Term Time Only"</formula1>
    </dataValidation>
    <dataValidation type="decimal" operator="lessThanOrEqual" allowBlank="1" showInputMessage="1" showErrorMessage="1" sqref="D11">
      <formula1>52.1</formula1>
    </dataValidation>
  </dataValidations>
  <pageMargins left="0.75" right="0.75" top="0.48" bottom="0.66" header="0.25" footer="0.5"/>
  <pageSetup paperSize="9" orientation="landscape" r:id="rId3"/>
  <headerFooter alignWithMargins="0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INDIRECT('Grades Defs'!$C$10)</xm:f>
          </x14:formula1>
          <xm:sqref>D6:E6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2.75" x14ac:dyDescent="0.2"/>
  <cols>
    <col min="1" max="1" width="29" customWidth="1"/>
    <col min="5" max="10" width="9.140625" style="3"/>
  </cols>
  <sheetData>
    <row r="1" spans="1:10" x14ac:dyDescent="0.2">
      <c r="A1" s="16" t="s">
        <v>26</v>
      </c>
      <c r="B1" s="43" t="s">
        <v>131</v>
      </c>
      <c r="D1" s="43"/>
    </row>
    <row r="2" spans="1:10" x14ac:dyDescent="0.2">
      <c r="A2" s="4">
        <v>2021</v>
      </c>
      <c r="B2">
        <v>1</v>
      </c>
      <c r="C2" t="s">
        <v>80</v>
      </c>
      <c r="D2" s="43" t="s">
        <v>81</v>
      </c>
    </row>
    <row r="3" spans="1:10" x14ac:dyDescent="0.2">
      <c r="A3" s="4">
        <v>2020</v>
      </c>
      <c r="B3">
        <v>2</v>
      </c>
      <c r="C3" t="s">
        <v>80</v>
      </c>
      <c r="D3" s="43" t="s">
        <v>81</v>
      </c>
    </row>
    <row r="4" spans="1:10" x14ac:dyDescent="0.2">
      <c r="A4" s="4">
        <v>2019</v>
      </c>
      <c r="B4">
        <v>3</v>
      </c>
      <c r="C4" t="s">
        <v>80</v>
      </c>
      <c r="D4" s="43" t="s">
        <v>81</v>
      </c>
    </row>
    <row r="5" spans="1:10" x14ac:dyDescent="0.2">
      <c r="A5" s="4">
        <v>2018</v>
      </c>
      <c r="B5">
        <v>4</v>
      </c>
      <c r="C5" t="s">
        <v>79</v>
      </c>
      <c r="D5" s="43" t="s">
        <v>82</v>
      </c>
    </row>
    <row r="6" spans="1:10" x14ac:dyDescent="0.2">
      <c r="A6" s="4">
        <v>2017</v>
      </c>
      <c r="B6">
        <v>5</v>
      </c>
      <c r="C6" t="s">
        <v>79</v>
      </c>
      <c r="D6" s="43" t="s">
        <v>82</v>
      </c>
    </row>
    <row r="7" spans="1:10" x14ac:dyDescent="0.2">
      <c r="A7" s="2">
        <v>2016</v>
      </c>
      <c r="B7">
        <v>6</v>
      </c>
      <c r="C7" t="s">
        <v>79</v>
      </c>
      <c r="D7" s="43" t="s">
        <v>82</v>
      </c>
    </row>
    <row r="9" spans="1:10" x14ac:dyDescent="0.2">
      <c r="A9" s="141" t="s">
        <v>115</v>
      </c>
      <c r="B9" s="139" t="s">
        <v>113</v>
      </c>
      <c r="C9" s="140"/>
      <c r="D9" s="91" t="s">
        <v>114</v>
      </c>
    </row>
    <row r="10" spans="1:10" x14ac:dyDescent="0.2">
      <c r="A10" s="141"/>
      <c r="B10" s="89" t="e">
        <f>VLOOKUP(CurYear,YearNum,4,FALSE)</f>
        <v>#N/A</v>
      </c>
      <c r="C10" s="90" t="e">
        <f>VLOOKUP(CurYear,YearNum,3,FALSE)</f>
        <v>#N/A</v>
      </c>
      <c r="D10" s="90" t="e">
        <f ca="1">VLOOKUP(Band,INDIRECT(B10),2,FALSE)</f>
        <v>#N/A</v>
      </c>
    </row>
    <row r="12" spans="1:10" ht="33.75" x14ac:dyDescent="0.2">
      <c r="A12" s="98" t="s">
        <v>119</v>
      </c>
      <c r="B12" s="92" t="s">
        <v>118</v>
      </c>
      <c r="C12" s="12" t="s">
        <v>0</v>
      </c>
      <c r="D12" s="12" t="s">
        <v>1</v>
      </c>
      <c r="E12" s="142" t="s">
        <v>116</v>
      </c>
      <c r="F12" s="143"/>
      <c r="G12" s="143"/>
      <c r="H12" s="143"/>
      <c r="I12" s="143"/>
      <c r="J12" s="143"/>
    </row>
    <row r="13" spans="1:10" x14ac:dyDescent="0.2">
      <c r="A13" s="94" t="s">
        <v>27</v>
      </c>
      <c r="B13" s="88"/>
      <c r="C13" s="4">
        <f>MIN(E13:J13)</f>
        <v>0</v>
      </c>
      <c r="D13" s="4">
        <f>MAX(E13:HI13)</f>
        <v>0</v>
      </c>
      <c r="E13" s="85">
        <v>0</v>
      </c>
      <c r="F13" s="85">
        <v>0</v>
      </c>
      <c r="G13" s="85"/>
      <c r="H13" s="85"/>
      <c r="I13" s="85"/>
    </row>
    <row r="14" spans="1:10" x14ac:dyDescent="0.2">
      <c r="A14" s="99" t="s">
        <v>3</v>
      </c>
      <c r="B14" s="100" t="s">
        <v>83</v>
      </c>
      <c r="C14" s="101">
        <f t="shared" ref="C14:C29" si="0">MIN(E14:J14)</f>
        <v>6</v>
      </c>
      <c r="D14" s="101">
        <f t="shared" ref="D14:D29" si="1">MAX(E14:HI14)</f>
        <v>6</v>
      </c>
      <c r="E14" s="86">
        <v>6</v>
      </c>
      <c r="F14" s="86">
        <v>6</v>
      </c>
      <c r="G14" s="85"/>
      <c r="H14" s="85"/>
      <c r="I14" s="85"/>
    </row>
    <row r="15" spans="1:10" x14ac:dyDescent="0.2">
      <c r="A15" s="99" t="s">
        <v>4</v>
      </c>
      <c r="B15" s="100" t="s">
        <v>84</v>
      </c>
      <c r="C15" s="101">
        <f t="shared" si="0"/>
        <v>6</v>
      </c>
      <c r="D15" s="101">
        <f t="shared" si="1"/>
        <v>7</v>
      </c>
      <c r="E15" s="86">
        <v>6</v>
      </c>
      <c r="F15" s="86">
        <v>7</v>
      </c>
      <c r="G15" s="85"/>
      <c r="H15" s="85"/>
      <c r="I15" s="85"/>
    </row>
    <row r="16" spans="1:10" x14ac:dyDescent="0.2">
      <c r="A16" s="99" t="s">
        <v>5</v>
      </c>
      <c r="B16" s="100" t="s">
        <v>85</v>
      </c>
      <c r="C16" s="101">
        <f t="shared" si="0"/>
        <v>7</v>
      </c>
      <c r="D16" s="101">
        <f t="shared" si="1"/>
        <v>9</v>
      </c>
      <c r="E16" s="85">
        <v>7</v>
      </c>
      <c r="F16" s="85">
        <v>8</v>
      </c>
      <c r="G16" s="85">
        <v>9</v>
      </c>
      <c r="H16" s="85"/>
      <c r="I16" s="85"/>
    </row>
    <row r="17" spans="1:10" x14ac:dyDescent="0.2">
      <c r="A17" s="99" t="s">
        <v>6</v>
      </c>
      <c r="B17" s="100" t="s">
        <v>86</v>
      </c>
      <c r="C17" s="101">
        <f t="shared" si="0"/>
        <v>9</v>
      </c>
      <c r="D17" s="101">
        <f t="shared" si="1"/>
        <v>13</v>
      </c>
      <c r="E17" s="85">
        <v>9</v>
      </c>
      <c r="F17" s="85">
        <v>10</v>
      </c>
      <c r="G17" s="85">
        <v>11</v>
      </c>
      <c r="H17" s="85">
        <v>12</v>
      </c>
      <c r="I17" s="85">
        <v>13</v>
      </c>
    </row>
    <row r="18" spans="1:10" x14ac:dyDescent="0.2">
      <c r="A18" s="99" t="s">
        <v>7</v>
      </c>
      <c r="B18" s="100" t="s">
        <v>87</v>
      </c>
      <c r="C18" s="101">
        <f t="shared" si="0"/>
        <v>12</v>
      </c>
      <c r="D18" s="101">
        <f t="shared" si="1"/>
        <v>16</v>
      </c>
      <c r="E18" s="85">
        <v>12</v>
      </c>
      <c r="F18" s="85">
        <v>13</v>
      </c>
      <c r="G18" s="85">
        <v>14</v>
      </c>
      <c r="H18" s="85">
        <v>15</v>
      </c>
      <c r="I18" s="85">
        <v>16</v>
      </c>
    </row>
    <row r="19" spans="1:10" x14ac:dyDescent="0.2">
      <c r="A19" s="99" t="s">
        <v>8</v>
      </c>
      <c r="B19" s="100" t="s">
        <v>88</v>
      </c>
      <c r="C19" s="101">
        <f t="shared" si="0"/>
        <v>15</v>
      </c>
      <c r="D19" s="101">
        <f t="shared" si="1"/>
        <v>19</v>
      </c>
      <c r="E19" s="85">
        <v>15</v>
      </c>
      <c r="F19" s="85">
        <v>16</v>
      </c>
      <c r="G19" s="85">
        <v>17</v>
      </c>
      <c r="H19" s="85">
        <v>18</v>
      </c>
      <c r="I19" s="85">
        <v>19</v>
      </c>
    </row>
    <row r="20" spans="1:10" x14ac:dyDescent="0.2">
      <c r="A20" s="99" t="s">
        <v>10</v>
      </c>
      <c r="B20" s="100" t="s">
        <v>89</v>
      </c>
      <c r="C20" s="101">
        <f t="shared" si="0"/>
        <v>19</v>
      </c>
      <c r="D20" s="101">
        <f t="shared" si="1"/>
        <v>22</v>
      </c>
      <c r="E20" s="85">
        <v>19</v>
      </c>
      <c r="F20" s="85">
        <v>20</v>
      </c>
      <c r="G20" s="85">
        <v>21</v>
      </c>
      <c r="H20" s="85">
        <v>22</v>
      </c>
      <c r="I20" s="85"/>
    </row>
    <row r="21" spans="1:10" x14ac:dyDescent="0.2">
      <c r="A21" s="99" t="s">
        <v>9</v>
      </c>
      <c r="B21" s="100" t="s">
        <v>90</v>
      </c>
      <c r="C21" s="101">
        <f t="shared" si="0"/>
        <v>22</v>
      </c>
      <c r="D21" s="101">
        <f t="shared" si="1"/>
        <v>25</v>
      </c>
      <c r="E21" s="85">
        <v>22</v>
      </c>
      <c r="F21" s="85">
        <v>23</v>
      </c>
      <c r="G21" s="85">
        <v>24</v>
      </c>
      <c r="H21" s="85">
        <v>25</v>
      </c>
      <c r="I21" s="85"/>
    </row>
    <row r="22" spans="1:10" x14ac:dyDescent="0.2">
      <c r="A22" s="99" t="s">
        <v>11</v>
      </c>
      <c r="B22" s="100" t="s">
        <v>91</v>
      </c>
      <c r="C22" s="101">
        <f t="shared" si="0"/>
        <v>25</v>
      </c>
      <c r="D22" s="101">
        <f t="shared" si="1"/>
        <v>28</v>
      </c>
      <c r="E22" s="85">
        <v>25</v>
      </c>
      <c r="F22" s="85">
        <v>26</v>
      </c>
      <c r="G22" s="85">
        <v>27</v>
      </c>
      <c r="H22" s="85">
        <v>28</v>
      </c>
      <c r="I22" s="85"/>
    </row>
    <row r="23" spans="1:10" x14ac:dyDescent="0.2">
      <c r="A23" s="99" t="s">
        <v>12</v>
      </c>
      <c r="B23" s="100" t="s">
        <v>92</v>
      </c>
      <c r="C23" s="101">
        <f t="shared" si="0"/>
        <v>28</v>
      </c>
      <c r="D23" s="101">
        <f t="shared" si="1"/>
        <v>31</v>
      </c>
      <c r="E23" s="85">
        <v>28</v>
      </c>
      <c r="F23" s="85">
        <v>29</v>
      </c>
      <c r="G23" s="85">
        <v>30</v>
      </c>
      <c r="H23" s="85">
        <v>31</v>
      </c>
      <c r="I23" s="85"/>
    </row>
    <row r="24" spans="1:10" x14ac:dyDescent="0.2">
      <c r="A24" s="99" t="s">
        <v>13</v>
      </c>
      <c r="B24" s="100" t="s">
        <v>93</v>
      </c>
      <c r="C24" s="101">
        <f t="shared" si="0"/>
        <v>31</v>
      </c>
      <c r="D24" s="101">
        <f t="shared" si="1"/>
        <v>34</v>
      </c>
      <c r="E24" s="85">
        <v>31</v>
      </c>
      <c r="F24" s="85">
        <v>32</v>
      </c>
      <c r="G24" s="85">
        <v>33</v>
      </c>
      <c r="H24" s="85">
        <v>34</v>
      </c>
      <c r="I24" s="85"/>
    </row>
    <row r="25" spans="1:10" x14ac:dyDescent="0.2">
      <c r="A25" s="99" t="s">
        <v>14</v>
      </c>
      <c r="B25" s="100" t="s">
        <v>94</v>
      </c>
      <c r="C25" s="101">
        <f t="shared" si="0"/>
        <v>34</v>
      </c>
      <c r="D25" s="101">
        <f t="shared" si="1"/>
        <v>37</v>
      </c>
      <c r="E25" s="85">
        <v>34</v>
      </c>
      <c r="F25" s="85">
        <v>35</v>
      </c>
      <c r="G25" s="85">
        <v>36</v>
      </c>
      <c r="H25" s="85">
        <v>37</v>
      </c>
      <c r="I25" s="85"/>
    </row>
    <row r="26" spans="1:10" x14ac:dyDescent="0.2">
      <c r="A26" s="99" t="s">
        <v>15</v>
      </c>
      <c r="B26" s="100" t="s">
        <v>95</v>
      </c>
      <c r="C26" s="101">
        <f t="shared" si="0"/>
        <v>37</v>
      </c>
      <c r="D26" s="101">
        <f t="shared" si="1"/>
        <v>40</v>
      </c>
      <c r="E26" s="85">
        <v>37</v>
      </c>
      <c r="F26" s="85">
        <v>38</v>
      </c>
      <c r="G26" s="85">
        <v>39</v>
      </c>
      <c r="H26" s="85">
        <v>40</v>
      </c>
      <c r="I26" s="85"/>
    </row>
    <row r="27" spans="1:10" x14ac:dyDescent="0.2">
      <c r="A27" s="99" t="s">
        <v>16</v>
      </c>
      <c r="B27" s="100" t="s">
        <v>96</v>
      </c>
      <c r="C27" s="101">
        <f t="shared" si="0"/>
        <v>40</v>
      </c>
      <c r="D27" s="101">
        <f t="shared" si="1"/>
        <v>43</v>
      </c>
      <c r="E27" s="85">
        <v>40</v>
      </c>
      <c r="F27" s="85">
        <v>41</v>
      </c>
      <c r="G27" s="85">
        <v>42</v>
      </c>
      <c r="H27" s="85">
        <v>43</v>
      </c>
      <c r="I27" s="85"/>
    </row>
    <row r="28" spans="1:10" x14ac:dyDescent="0.2">
      <c r="A28" s="99" t="s">
        <v>17</v>
      </c>
      <c r="B28" s="100" t="s">
        <v>97</v>
      </c>
      <c r="C28" s="101">
        <f t="shared" si="0"/>
        <v>43</v>
      </c>
      <c r="D28" s="101">
        <f t="shared" si="1"/>
        <v>46</v>
      </c>
      <c r="E28" s="85">
        <v>43</v>
      </c>
      <c r="F28" s="85">
        <v>44</v>
      </c>
      <c r="G28" s="85">
        <v>45</v>
      </c>
      <c r="H28" s="85">
        <v>46</v>
      </c>
      <c r="I28" s="85"/>
    </row>
    <row r="29" spans="1:10" x14ac:dyDescent="0.2">
      <c r="A29" s="99" t="s">
        <v>18</v>
      </c>
      <c r="B29" s="100" t="s">
        <v>98</v>
      </c>
      <c r="C29" s="101">
        <f t="shared" si="0"/>
        <v>46</v>
      </c>
      <c r="D29" s="101">
        <f t="shared" si="1"/>
        <v>49</v>
      </c>
      <c r="E29" s="85">
        <v>46</v>
      </c>
      <c r="F29" s="85">
        <v>47</v>
      </c>
      <c r="G29" s="85">
        <v>48</v>
      </c>
      <c r="H29" s="85">
        <v>49</v>
      </c>
      <c r="I29" s="85"/>
    </row>
    <row r="31" spans="1:10" ht="34.5" x14ac:dyDescent="0.2">
      <c r="A31" s="98" t="s">
        <v>126</v>
      </c>
      <c r="B31" s="92" t="s">
        <v>118</v>
      </c>
      <c r="C31" s="12" t="s">
        <v>0</v>
      </c>
      <c r="D31" s="12" t="s">
        <v>1</v>
      </c>
      <c r="E31" s="142" t="s">
        <v>117</v>
      </c>
      <c r="F31" s="143"/>
      <c r="G31" s="143"/>
      <c r="H31" s="143"/>
      <c r="I31" s="143"/>
      <c r="J31" s="143"/>
    </row>
    <row r="32" spans="1:10" x14ac:dyDescent="0.2">
      <c r="A32" s="93" t="s">
        <v>27</v>
      </c>
      <c r="B32" s="19"/>
      <c r="C32" s="2">
        <f t="shared" ref="C32:C46" si="2">MIN(E32:J32)</f>
        <v>0</v>
      </c>
      <c r="D32" s="2">
        <f t="shared" ref="D32:D46" si="3">MAX(E32:HI32)</f>
        <v>0</v>
      </c>
      <c r="E32" s="86">
        <v>0</v>
      </c>
    </row>
    <row r="33" spans="1:10" x14ac:dyDescent="0.2">
      <c r="A33" s="95" t="s">
        <v>65</v>
      </c>
      <c r="B33" s="96" t="s">
        <v>99</v>
      </c>
      <c r="C33" s="97">
        <f t="shared" si="2"/>
        <v>1</v>
      </c>
      <c r="D33" s="97">
        <f t="shared" si="3"/>
        <v>1</v>
      </c>
      <c r="E33" s="86">
        <v>1</v>
      </c>
    </row>
    <row r="34" spans="1:10" x14ac:dyDescent="0.2">
      <c r="A34" s="95" t="s">
        <v>66</v>
      </c>
      <c r="B34" s="96" t="s">
        <v>100</v>
      </c>
      <c r="C34" s="97">
        <f t="shared" si="2"/>
        <v>2</v>
      </c>
      <c r="D34" s="97">
        <f t="shared" si="3"/>
        <v>2</v>
      </c>
      <c r="E34" s="86">
        <v>2</v>
      </c>
    </row>
    <row r="35" spans="1:10" x14ac:dyDescent="0.2">
      <c r="A35" s="95" t="s">
        <v>67</v>
      </c>
      <c r="B35" s="96" t="s">
        <v>101</v>
      </c>
      <c r="C35" s="97">
        <f t="shared" si="2"/>
        <v>2</v>
      </c>
      <c r="D35" s="97">
        <f t="shared" si="3"/>
        <v>4</v>
      </c>
      <c r="E35" s="86">
        <v>2</v>
      </c>
      <c r="F35" s="86">
        <v>3</v>
      </c>
      <c r="G35" s="86">
        <v>4</v>
      </c>
    </row>
    <row r="36" spans="1:10" x14ac:dyDescent="0.2">
      <c r="A36" s="95" t="s">
        <v>68</v>
      </c>
      <c r="B36" s="96" t="s">
        <v>102</v>
      </c>
      <c r="C36" s="97">
        <f t="shared" si="2"/>
        <v>4</v>
      </c>
      <c r="D36" s="97">
        <f t="shared" si="3"/>
        <v>6</v>
      </c>
      <c r="E36" s="86">
        <v>4</v>
      </c>
      <c r="F36" s="86">
        <v>5</v>
      </c>
      <c r="G36" s="86">
        <v>6</v>
      </c>
    </row>
    <row r="37" spans="1:10" x14ac:dyDescent="0.2">
      <c r="A37" s="95" t="s">
        <v>69</v>
      </c>
      <c r="B37" s="96" t="s">
        <v>103</v>
      </c>
      <c r="C37" s="97">
        <f t="shared" si="2"/>
        <v>6</v>
      </c>
      <c r="D37" s="97">
        <f t="shared" si="3"/>
        <v>8</v>
      </c>
      <c r="E37" s="86">
        <v>6</v>
      </c>
      <c r="F37" s="86">
        <v>7</v>
      </c>
      <c r="G37" s="86">
        <v>8</v>
      </c>
    </row>
    <row r="38" spans="1:10" x14ac:dyDescent="0.2">
      <c r="A38" s="95" t="s">
        <v>70</v>
      </c>
      <c r="B38" s="96" t="s">
        <v>104</v>
      </c>
      <c r="C38" s="97">
        <f t="shared" si="2"/>
        <v>8</v>
      </c>
      <c r="D38" s="97">
        <f t="shared" si="3"/>
        <v>13</v>
      </c>
      <c r="E38" s="86">
        <v>8</v>
      </c>
      <c r="F38" s="86">
        <v>9</v>
      </c>
      <c r="G38" s="86">
        <v>10</v>
      </c>
      <c r="H38" s="86">
        <v>11</v>
      </c>
      <c r="I38" s="86">
        <v>12</v>
      </c>
      <c r="J38" s="86">
        <v>13</v>
      </c>
    </row>
    <row r="39" spans="1:10" x14ac:dyDescent="0.2">
      <c r="A39" s="95" t="s">
        <v>71</v>
      </c>
      <c r="B39" s="96" t="s">
        <v>105</v>
      </c>
      <c r="C39" s="97">
        <f t="shared" si="2"/>
        <v>13</v>
      </c>
      <c r="D39" s="97">
        <f t="shared" si="3"/>
        <v>18</v>
      </c>
      <c r="E39" s="86">
        <v>13</v>
      </c>
      <c r="F39" s="3">
        <v>14</v>
      </c>
      <c r="G39" s="3">
        <v>15</v>
      </c>
      <c r="H39" s="3">
        <v>16</v>
      </c>
      <c r="I39" s="3">
        <v>17</v>
      </c>
      <c r="J39" s="3">
        <v>18</v>
      </c>
    </row>
    <row r="40" spans="1:10" x14ac:dyDescent="0.2">
      <c r="A40" s="95" t="s">
        <v>72</v>
      </c>
      <c r="B40" s="96" t="s">
        <v>106</v>
      </c>
      <c r="C40" s="97">
        <f t="shared" si="2"/>
        <v>18</v>
      </c>
      <c r="D40" s="97">
        <f t="shared" si="3"/>
        <v>23</v>
      </c>
      <c r="E40" s="86">
        <v>18</v>
      </c>
      <c r="F40" s="3">
        <v>19</v>
      </c>
      <c r="G40" s="3">
        <v>20</v>
      </c>
      <c r="H40" s="3">
        <v>21</v>
      </c>
      <c r="I40" s="3">
        <v>22</v>
      </c>
      <c r="J40" s="3">
        <v>23</v>
      </c>
    </row>
    <row r="41" spans="1:10" x14ac:dyDescent="0.2">
      <c r="A41" s="95" t="s">
        <v>73</v>
      </c>
      <c r="B41" s="96" t="s">
        <v>107</v>
      </c>
      <c r="C41" s="97">
        <f t="shared" si="2"/>
        <v>23</v>
      </c>
      <c r="D41" s="97">
        <f t="shared" si="3"/>
        <v>26</v>
      </c>
      <c r="E41" s="87">
        <v>23</v>
      </c>
      <c r="F41" s="3">
        <v>24</v>
      </c>
      <c r="G41" s="3">
        <v>25</v>
      </c>
      <c r="H41" s="3">
        <v>26</v>
      </c>
    </row>
    <row r="42" spans="1:10" x14ac:dyDescent="0.2">
      <c r="A42" s="95" t="s">
        <v>74</v>
      </c>
      <c r="B42" s="96" t="s">
        <v>108</v>
      </c>
      <c r="C42" s="97">
        <f t="shared" si="2"/>
        <v>26</v>
      </c>
      <c r="D42" s="97">
        <f t="shared" si="3"/>
        <v>29</v>
      </c>
      <c r="E42" s="87">
        <v>26</v>
      </c>
      <c r="F42" s="3">
        <v>27</v>
      </c>
      <c r="G42" s="3">
        <v>28</v>
      </c>
      <c r="H42" s="3">
        <v>29</v>
      </c>
    </row>
    <row r="43" spans="1:10" x14ac:dyDescent="0.2">
      <c r="A43" s="95" t="s">
        <v>75</v>
      </c>
      <c r="B43" s="96" t="s">
        <v>109</v>
      </c>
      <c r="C43" s="97">
        <f t="shared" si="2"/>
        <v>29</v>
      </c>
      <c r="D43" s="97">
        <f t="shared" si="3"/>
        <v>32</v>
      </c>
      <c r="E43" s="87">
        <v>29</v>
      </c>
      <c r="F43" s="3">
        <v>30</v>
      </c>
      <c r="G43" s="3">
        <v>31</v>
      </c>
      <c r="H43" s="3">
        <v>32</v>
      </c>
    </row>
    <row r="44" spans="1:10" x14ac:dyDescent="0.2">
      <c r="A44" s="95" t="s">
        <v>76</v>
      </c>
      <c r="B44" s="96" t="s">
        <v>110</v>
      </c>
      <c r="C44" s="97">
        <f t="shared" si="2"/>
        <v>32</v>
      </c>
      <c r="D44" s="97">
        <f t="shared" si="3"/>
        <v>36</v>
      </c>
      <c r="E44" s="87">
        <v>32</v>
      </c>
      <c r="F44" s="3">
        <v>33</v>
      </c>
      <c r="G44" s="3">
        <v>34</v>
      </c>
      <c r="H44" s="3">
        <v>35</v>
      </c>
      <c r="I44" s="3">
        <v>36</v>
      </c>
    </row>
    <row r="45" spans="1:10" x14ac:dyDescent="0.2">
      <c r="A45" s="95" t="s">
        <v>77</v>
      </c>
      <c r="B45" s="96" t="s">
        <v>111</v>
      </c>
      <c r="C45" s="97">
        <f t="shared" si="2"/>
        <v>36</v>
      </c>
      <c r="D45" s="97">
        <f t="shared" si="3"/>
        <v>40</v>
      </c>
      <c r="E45" s="87">
        <v>36</v>
      </c>
      <c r="F45" s="3">
        <v>37</v>
      </c>
      <c r="G45" s="3">
        <v>38</v>
      </c>
      <c r="H45" s="3">
        <v>39</v>
      </c>
      <c r="I45" s="3">
        <v>40</v>
      </c>
    </row>
    <row r="46" spans="1:10" x14ac:dyDescent="0.2">
      <c r="A46" s="95" t="s">
        <v>78</v>
      </c>
      <c r="B46" s="96" t="s">
        <v>112</v>
      </c>
      <c r="C46" s="97">
        <f t="shared" si="2"/>
        <v>40</v>
      </c>
      <c r="D46" s="97">
        <f t="shared" si="3"/>
        <v>44</v>
      </c>
      <c r="E46" s="87">
        <v>40</v>
      </c>
      <c r="F46" s="3">
        <v>41</v>
      </c>
      <c r="G46" s="3">
        <v>42</v>
      </c>
      <c r="H46" s="3">
        <v>43</v>
      </c>
      <c r="I46" s="3">
        <v>44</v>
      </c>
    </row>
  </sheetData>
  <mergeCells count="4">
    <mergeCell ref="B9:C9"/>
    <mergeCell ref="A9:A10"/>
    <mergeCell ref="E12:J12"/>
    <mergeCell ref="E31:J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B9" sqref="B9"/>
    </sheetView>
  </sheetViews>
  <sheetFormatPr defaultRowHeight="12.75" x14ac:dyDescent="0.2"/>
  <cols>
    <col min="1" max="2" width="17.7109375" customWidth="1"/>
    <col min="3" max="3" width="3.7109375" customWidth="1"/>
    <col min="4" max="9" width="13.7109375" customWidth="1"/>
  </cols>
  <sheetData>
    <row r="1" spans="1:9" x14ac:dyDescent="0.2">
      <c r="B1" t="s">
        <v>129</v>
      </c>
      <c r="C1" s="43" t="s">
        <v>132</v>
      </c>
    </row>
    <row r="2" spans="1:9" x14ac:dyDescent="0.2">
      <c r="A2" s="12" t="s">
        <v>20</v>
      </c>
      <c r="B2" s="12" t="str">
        <f>CurYear</f>
        <v>Please Select</v>
      </c>
      <c r="C2" s="12" t="s">
        <v>130</v>
      </c>
      <c r="D2" s="13">
        <v>2021</v>
      </c>
      <c r="E2" s="13">
        <v>2020</v>
      </c>
      <c r="F2" s="13">
        <v>2019</v>
      </c>
      <c r="G2" s="13">
        <v>2018</v>
      </c>
      <c r="H2" s="13">
        <v>2017</v>
      </c>
      <c r="I2" s="14">
        <v>2016</v>
      </c>
    </row>
    <row r="3" spans="1:9" x14ac:dyDescent="0.2">
      <c r="A3" s="12"/>
      <c r="B3" s="12">
        <f>HLOOKUP(B2,C2:I3,2,FALSE)</f>
        <v>0</v>
      </c>
      <c r="C3" s="124"/>
      <c r="D3">
        <f>COLUMN()</f>
        <v>4</v>
      </c>
      <c r="E3">
        <f>COLUMN()</f>
        <v>5</v>
      </c>
      <c r="F3">
        <f>COLUMN()</f>
        <v>6</v>
      </c>
      <c r="G3">
        <f>COLUMN()</f>
        <v>7</v>
      </c>
      <c r="H3">
        <f>COLUMN()</f>
        <v>8</v>
      </c>
      <c r="I3">
        <f>COLUMN()</f>
        <v>9</v>
      </c>
    </row>
    <row r="4" spans="1:9" x14ac:dyDescent="0.2">
      <c r="A4" s="1">
        <v>0</v>
      </c>
      <c r="B4" s="1" t="e">
        <f t="shared" ref="B4:B5" ca="1" si="0">OFFSET(B4,0,B$3-2)</f>
        <v>#REF!</v>
      </c>
      <c r="C4" s="1"/>
      <c r="D4" s="7">
        <v>0</v>
      </c>
      <c r="E4" s="7">
        <v>0</v>
      </c>
      <c r="F4" s="7">
        <v>0</v>
      </c>
      <c r="G4" s="7">
        <v>0</v>
      </c>
      <c r="H4" s="7">
        <v>0</v>
      </c>
      <c r="I4" s="5">
        <v>0</v>
      </c>
    </row>
    <row r="5" spans="1:9" x14ac:dyDescent="0.2">
      <c r="A5" s="1">
        <v>1</v>
      </c>
      <c r="B5" s="1" t="e">
        <f t="shared" ca="1" si="0"/>
        <v>#REF!</v>
      </c>
      <c r="C5" s="1"/>
      <c r="D5" s="7">
        <v>17842</v>
      </c>
      <c r="E5" s="7">
        <v>17842</v>
      </c>
      <c r="F5" s="7">
        <v>17364</v>
      </c>
      <c r="G5" s="7">
        <v>0</v>
      </c>
      <c r="H5" s="7">
        <v>0</v>
      </c>
      <c r="I5" s="5">
        <v>0</v>
      </c>
    </row>
    <row r="6" spans="1:9" x14ac:dyDescent="0.2">
      <c r="A6" s="1">
        <v>2</v>
      </c>
      <c r="B6" s="1" t="e">
        <f ca="1">OFFSET(B6,0,B$3-2)</f>
        <v>#REF!</v>
      </c>
      <c r="C6" s="1"/>
      <c r="D6" s="7">
        <v>18198</v>
      </c>
      <c r="E6" s="7">
        <v>18198</v>
      </c>
      <c r="F6" s="7">
        <v>17711</v>
      </c>
      <c r="G6" s="7">
        <v>0</v>
      </c>
      <c r="H6" s="7">
        <v>0</v>
      </c>
      <c r="I6" s="5">
        <v>0</v>
      </c>
    </row>
    <row r="7" spans="1:9" x14ac:dyDescent="0.2">
      <c r="A7" s="1">
        <v>3</v>
      </c>
      <c r="B7" s="1" t="e">
        <f t="shared" ref="B7:B70" ca="1" si="1">OFFSET(B7,0,B$3-2)</f>
        <v>#REF!</v>
      </c>
      <c r="C7" s="1"/>
      <c r="D7" s="7">
        <v>18562</v>
      </c>
      <c r="E7" s="7">
        <v>18562</v>
      </c>
      <c r="F7" s="7">
        <v>18065</v>
      </c>
      <c r="G7" s="7">
        <v>0</v>
      </c>
      <c r="H7" s="7">
        <v>0</v>
      </c>
      <c r="I7" s="5">
        <v>0</v>
      </c>
    </row>
    <row r="8" spans="1:9" x14ac:dyDescent="0.2">
      <c r="A8" s="1">
        <v>4</v>
      </c>
      <c r="B8" s="1" t="e">
        <f t="shared" ca="1" si="1"/>
        <v>#REF!</v>
      </c>
      <c r="C8" s="1"/>
      <c r="D8" s="7">
        <v>18933</v>
      </c>
      <c r="E8" s="7">
        <v>18933</v>
      </c>
      <c r="F8" s="7">
        <v>18426</v>
      </c>
      <c r="G8" s="7">
        <v>0</v>
      </c>
      <c r="H8" s="7">
        <v>0</v>
      </c>
      <c r="I8" s="5">
        <v>0</v>
      </c>
    </row>
    <row r="9" spans="1:9" x14ac:dyDescent="0.2">
      <c r="A9" s="1">
        <v>5</v>
      </c>
      <c r="B9" s="1" t="e">
        <f t="shared" ca="1" si="1"/>
        <v>#REF!</v>
      </c>
      <c r="C9" s="1"/>
      <c r="D9" s="7">
        <v>19312</v>
      </c>
      <c r="E9" s="7">
        <v>19312</v>
      </c>
      <c r="F9" s="7">
        <v>18795</v>
      </c>
      <c r="G9" s="7">
        <v>0</v>
      </c>
      <c r="H9" s="7">
        <v>0</v>
      </c>
      <c r="I9" s="5">
        <v>0</v>
      </c>
    </row>
    <row r="10" spans="1:9" x14ac:dyDescent="0.2">
      <c r="A10" s="1">
        <v>6</v>
      </c>
      <c r="B10" s="1" t="e">
        <f t="shared" ca="1" si="1"/>
        <v>#REF!</v>
      </c>
      <c r="C10" s="1"/>
      <c r="D10" s="7">
        <v>19698</v>
      </c>
      <c r="E10" s="7">
        <v>19698</v>
      </c>
      <c r="F10" s="7">
        <v>19171</v>
      </c>
      <c r="G10" s="7">
        <v>16394</v>
      </c>
      <c r="H10" s="7">
        <v>15014</v>
      </c>
      <c r="I10" s="5">
        <v>14514</v>
      </c>
    </row>
    <row r="11" spans="1:9" x14ac:dyDescent="0.2">
      <c r="A11" s="1">
        <v>7</v>
      </c>
      <c r="B11" s="1" t="e">
        <f t="shared" ca="1" si="1"/>
        <v>#REF!</v>
      </c>
      <c r="C11" s="1"/>
      <c r="D11" s="7">
        <v>20092</v>
      </c>
      <c r="E11" s="7">
        <v>20092</v>
      </c>
      <c r="F11" s="7">
        <v>19554</v>
      </c>
      <c r="G11" s="7">
        <v>16495</v>
      </c>
      <c r="H11" s="7">
        <v>15115</v>
      </c>
      <c r="I11" s="5">
        <v>14615</v>
      </c>
    </row>
    <row r="12" spans="1:9" x14ac:dyDescent="0.2">
      <c r="A12" s="1">
        <v>8</v>
      </c>
      <c r="B12" s="1" t="e">
        <f t="shared" ca="1" si="1"/>
        <v>#REF!</v>
      </c>
      <c r="C12" s="1"/>
      <c r="D12" s="7">
        <v>20493</v>
      </c>
      <c r="E12" s="7">
        <v>20493</v>
      </c>
      <c r="F12" s="7">
        <v>19945</v>
      </c>
      <c r="G12" s="7">
        <v>16626</v>
      </c>
      <c r="H12" s="7">
        <v>15246</v>
      </c>
      <c r="I12" s="5">
        <v>14771</v>
      </c>
    </row>
    <row r="13" spans="1:9" x14ac:dyDescent="0.2">
      <c r="A13" s="1">
        <v>9</v>
      </c>
      <c r="B13" s="1" t="e">
        <f t="shared" ca="1" si="1"/>
        <v>#REF!</v>
      </c>
      <c r="C13" s="1"/>
      <c r="D13" s="7">
        <v>20903</v>
      </c>
      <c r="E13" s="7">
        <v>20903</v>
      </c>
      <c r="F13" s="7">
        <v>20344</v>
      </c>
      <c r="G13" s="7">
        <v>16755</v>
      </c>
      <c r="H13" s="7">
        <v>15375</v>
      </c>
      <c r="I13" s="5">
        <v>14975</v>
      </c>
    </row>
    <row r="14" spans="1:9" x14ac:dyDescent="0.2">
      <c r="A14" s="1">
        <v>10</v>
      </c>
      <c r="B14" s="1" t="e">
        <f t="shared" ca="1" si="1"/>
        <v>#REF!</v>
      </c>
      <c r="C14" s="1"/>
      <c r="D14" s="7">
        <v>21322</v>
      </c>
      <c r="E14" s="7">
        <v>21322</v>
      </c>
      <c r="F14" s="7">
        <v>20751</v>
      </c>
      <c r="G14" s="7">
        <v>16863</v>
      </c>
      <c r="H14" s="7">
        <v>15613</v>
      </c>
      <c r="I14" s="5">
        <v>15238</v>
      </c>
    </row>
    <row r="15" spans="1:9" x14ac:dyDescent="0.2">
      <c r="A15" s="1">
        <v>11</v>
      </c>
      <c r="B15" s="1" t="e">
        <f t="shared" ca="1" si="1"/>
        <v>#REF!</v>
      </c>
      <c r="C15" s="1"/>
      <c r="D15" s="7">
        <v>21748</v>
      </c>
      <c r="E15" s="7">
        <v>21748</v>
      </c>
      <c r="F15" s="7">
        <v>21166</v>
      </c>
      <c r="G15" s="7">
        <v>17007</v>
      </c>
      <c r="H15" s="7">
        <v>15807</v>
      </c>
      <c r="I15" s="5">
        <v>15507</v>
      </c>
    </row>
    <row r="16" spans="1:9" x14ac:dyDescent="0.2">
      <c r="A16" s="1">
        <v>12</v>
      </c>
      <c r="B16" s="1" t="e">
        <f t="shared" ca="1" si="1"/>
        <v>#REF!</v>
      </c>
      <c r="C16" s="1"/>
      <c r="D16" s="7">
        <v>22183</v>
      </c>
      <c r="E16" s="7">
        <v>22183</v>
      </c>
      <c r="F16" s="7">
        <v>21589</v>
      </c>
      <c r="G16" s="7">
        <v>17173</v>
      </c>
      <c r="H16" s="7">
        <v>16123</v>
      </c>
      <c r="I16" s="5">
        <v>15823</v>
      </c>
    </row>
    <row r="17" spans="1:9" x14ac:dyDescent="0.2">
      <c r="A17" s="1">
        <v>13</v>
      </c>
      <c r="B17" s="1" t="e">
        <f t="shared" ca="1" si="1"/>
        <v>#REF!</v>
      </c>
      <c r="C17" s="1"/>
      <c r="D17" s="7">
        <v>22627</v>
      </c>
      <c r="E17" s="7">
        <v>22627</v>
      </c>
      <c r="F17" s="7">
        <v>22021</v>
      </c>
      <c r="G17" s="7">
        <v>17391</v>
      </c>
      <c r="H17" s="7">
        <v>16491</v>
      </c>
      <c r="I17" s="5">
        <v>16191</v>
      </c>
    </row>
    <row r="18" spans="1:9" x14ac:dyDescent="0.2">
      <c r="A18" s="1">
        <v>14</v>
      </c>
      <c r="B18" s="1" t="e">
        <f t="shared" ca="1" si="1"/>
        <v>#REF!</v>
      </c>
      <c r="C18" s="1"/>
      <c r="D18" s="7">
        <v>23080</v>
      </c>
      <c r="E18" s="7">
        <v>23080</v>
      </c>
      <c r="F18" s="7">
        <v>22462</v>
      </c>
      <c r="G18" s="7">
        <v>17681</v>
      </c>
      <c r="H18" s="7">
        <v>16781</v>
      </c>
      <c r="I18" s="5">
        <v>16481</v>
      </c>
    </row>
    <row r="19" spans="1:9" x14ac:dyDescent="0.2">
      <c r="A19" s="1">
        <v>15</v>
      </c>
      <c r="B19" s="1" t="e">
        <f t="shared" ca="1" si="1"/>
        <v>#REF!</v>
      </c>
      <c r="C19" s="1"/>
      <c r="D19" s="7">
        <v>23541</v>
      </c>
      <c r="E19" s="7">
        <v>23541</v>
      </c>
      <c r="F19" s="7">
        <v>22911</v>
      </c>
      <c r="G19" s="7">
        <v>17972</v>
      </c>
      <c r="H19" s="7">
        <v>17072</v>
      </c>
      <c r="I19" s="5">
        <v>16772</v>
      </c>
    </row>
    <row r="20" spans="1:9" x14ac:dyDescent="0.2">
      <c r="A20" s="1">
        <v>16</v>
      </c>
      <c r="B20" s="1" t="e">
        <f t="shared" ca="1" si="1"/>
        <v>#REF!</v>
      </c>
      <c r="C20" s="1"/>
      <c r="D20" s="7">
        <v>24012</v>
      </c>
      <c r="E20" s="7">
        <v>24012</v>
      </c>
      <c r="F20" s="7">
        <v>23369</v>
      </c>
      <c r="G20" s="7">
        <v>18319</v>
      </c>
      <c r="H20" s="7">
        <v>17419</v>
      </c>
      <c r="I20" s="5">
        <v>17169</v>
      </c>
    </row>
    <row r="21" spans="1:9" x14ac:dyDescent="0.2">
      <c r="A21" s="1">
        <v>17</v>
      </c>
      <c r="B21" s="1" t="e">
        <f t="shared" ca="1" si="1"/>
        <v>#REF!</v>
      </c>
      <c r="C21" s="1"/>
      <c r="D21" s="7">
        <v>24491</v>
      </c>
      <c r="E21" s="7">
        <v>24491</v>
      </c>
      <c r="F21" s="7">
        <v>23836</v>
      </c>
      <c r="G21" s="7">
        <v>18672</v>
      </c>
      <c r="H21" s="7">
        <v>17772</v>
      </c>
      <c r="I21" s="5">
        <v>17547</v>
      </c>
    </row>
    <row r="22" spans="1:9" x14ac:dyDescent="0.2">
      <c r="A22" s="1">
        <v>18</v>
      </c>
      <c r="B22" s="1" t="e">
        <f t="shared" ca="1" si="1"/>
        <v>#REF!</v>
      </c>
      <c r="C22" s="1"/>
      <c r="D22" s="7">
        <v>24982</v>
      </c>
      <c r="E22" s="7">
        <v>24982</v>
      </c>
      <c r="F22" s="7">
        <v>24313</v>
      </c>
      <c r="G22" s="7">
        <v>18870</v>
      </c>
      <c r="H22" s="7">
        <v>18070</v>
      </c>
      <c r="I22" s="5">
        <v>17891</v>
      </c>
    </row>
    <row r="23" spans="1:9" x14ac:dyDescent="0.2">
      <c r="A23" s="1">
        <v>19</v>
      </c>
      <c r="B23" s="1" t="e">
        <f t="shared" ca="1" si="1"/>
        <v>#REF!</v>
      </c>
      <c r="C23" s="1"/>
      <c r="D23" s="7">
        <v>25481</v>
      </c>
      <c r="E23" s="7">
        <v>25481</v>
      </c>
      <c r="F23" s="7">
        <v>24799</v>
      </c>
      <c r="G23" s="7">
        <v>19446</v>
      </c>
      <c r="H23" s="7">
        <v>18746</v>
      </c>
      <c r="I23" s="5">
        <v>18560</v>
      </c>
    </row>
    <row r="24" spans="1:9" x14ac:dyDescent="0.2">
      <c r="A24" s="1">
        <v>20</v>
      </c>
      <c r="B24" s="1" t="e">
        <f t="shared" ca="1" si="1"/>
        <v>#REF!</v>
      </c>
      <c r="C24" s="1"/>
      <c r="D24" s="7">
        <v>25991</v>
      </c>
      <c r="E24" s="7">
        <v>25991</v>
      </c>
      <c r="F24" s="7">
        <v>25295</v>
      </c>
      <c r="G24" s="7">
        <v>19819</v>
      </c>
      <c r="H24" s="7">
        <v>19430</v>
      </c>
      <c r="I24" s="5">
        <v>19238</v>
      </c>
    </row>
    <row r="25" spans="1:9" x14ac:dyDescent="0.2">
      <c r="A25" s="1">
        <v>21</v>
      </c>
      <c r="B25" s="1" t="e">
        <f t="shared" ca="1" si="1"/>
        <v>#REF!</v>
      </c>
      <c r="C25" s="1"/>
      <c r="D25" s="7">
        <v>26511</v>
      </c>
      <c r="E25" s="7">
        <v>26511</v>
      </c>
      <c r="F25" s="7">
        <v>25801</v>
      </c>
      <c r="G25" s="7">
        <v>20541</v>
      </c>
      <c r="H25" s="7">
        <v>20138</v>
      </c>
      <c r="I25" s="5">
        <v>19939</v>
      </c>
    </row>
    <row r="26" spans="1:9" x14ac:dyDescent="0.2">
      <c r="A26" s="1">
        <v>22</v>
      </c>
      <c r="B26" s="1" t="e">
        <f t="shared" ca="1" si="1"/>
        <v>#REF!</v>
      </c>
      <c r="C26" s="1"/>
      <c r="D26" s="7">
        <v>27041</v>
      </c>
      <c r="E26" s="7">
        <v>27041</v>
      </c>
      <c r="F26" s="7">
        <v>26317</v>
      </c>
      <c r="G26" s="7">
        <v>21074</v>
      </c>
      <c r="H26" s="7">
        <v>20661</v>
      </c>
      <c r="I26" s="5">
        <v>20456</v>
      </c>
    </row>
    <row r="27" spans="1:9" x14ac:dyDescent="0.2">
      <c r="A27" s="1">
        <v>23</v>
      </c>
      <c r="B27" s="1" t="e">
        <f t="shared" ca="1" si="1"/>
        <v>#REF!</v>
      </c>
      <c r="C27" s="1"/>
      <c r="D27" s="7">
        <v>27741</v>
      </c>
      <c r="E27" s="7">
        <v>27741</v>
      </c>
      <c r="F27" s="7">
        <v>26999</v>
      </c>
      <c r="G27" s="7">
        <v>21693</v>
      </c>
      <c r="H27" s="7">
        <v>21268</v>
      </c>
      <c r="I27" s="5">
        <v>21057</v>
      </c>
    </row>
    <row r="28" spans="1:9" x14ac:dyDescent="0.2">
      <c r="A28" s="1">
        <v>24</v>
      </c>
      <c r="B28" s="1" t="e">
        <f t="shared" ca="1" si="1"/>
        <v>#REF!</v>
      </c>
      <c r="C28" s="1"/>
      <c r="D28" s="7">
        <v>28672</v>
      </c>
      <c r="E28" s="7">
        <v>28672</v>
      </c>
      <c r="F28" s="7">
        <v>27905</v>
      </c>
      <c r="G28" s="7">
        <v>22401</v>
      </c>
      <c r="H28" s="7">
        <v>21962</v>
      </c>
      <c r="I28" s="5">
        <v>21745</v>
      </c>
    </row>
    <row r="29" spans="1:9" x14ac:dyDescent="0.2">
      <c r="A29" s="1">
        <v>25</v>
      </c>
      <c r="B29" s="1" t="e">
        <f t="shared" ca="1" si="1"/>
        <v>#REF!</v>
      </c>
      <c r="C29" s="1"/>
      <c r="D29" s="7">
        <v>29577</v>
      </c>
      <c r="E29" s="7">
        <v>29577</v>
      </c>
      <c r="F29" s="7">
        <v>28785</v>
      </c>
      <c r="G29" s="7">
        <v>23111</v>
      </c>
      <c r="H29" s="7">
        <v>22658</v>
      </c>
      <c r="I29" s="5">
        <v>22434</v>
      </c>
    </row>
    <row r="30" spans="1:9" x14ac:dyDescent="0.2">
      <c r="A30" s="1">
        <v>26</v>
      </c>
      <c r="B30" s="1" t="e">
        <f t="shared" ca="1" si="1"/>
        <v>#REF!</v>
      </c>
      <c r="C30" s="1"/>
      <c r="D30" s="7">
        <v>30451</v>
      </c>
      <c r="E30" s="7">
        <v>30451</v>
      </c>
      <c r="F30" s="7">
        <v>29636</v>
      </c>
      <c r="G30" s="7">
        <v>23866</v>
      </c>
      <c r="H30" s="7">
        <v>23398</v>
      </c>
      <c r="I30" s="5">
        <v>23166</v>
      </c>
    </row>
    <row r="31" spans="1:9" x14ac:dyDescent="0.2">
      <c r="A31" s="1">
        <v>27</v>
      </c>
      <c r="B31" s="1" t="e">
        <f t="shared" ca="1" si="1"/>
        <v>#REF!</v>
      </c>
      <c r="C31" s="1"/>
      <c r="D31" s="7">
        <v>31346</v>
      </c>
      <c r="E31" s="7">
        <v>31346</v>
      </c>
      <c r="F31" s="7">
        <v>30507</v>
      </c>
      <c r="G31" s="7">
        <v>24657</v>
      </c>
      <c r="H31" s="7">
        <v>24174</v>
      </c>
      <c r="I31" s="5">
        <v>23935</v>
      </c>
    </row>
    <row r="32" spans="1:9" x14ac:dyDescent="0.2">
      <c r="A32" s="1">
        <v>28</v>
      </c>
      <c r="B32" s="1" t="e">
        <f t="shared" ca="1" si="1"/>
        <v>#REF!</v>
      </c>
      <c r="C32" s="1"/>
      <c r="D32" s="7">
        <v>32234</v>
      </c>
      <c r="E32" s="7">
        <v>32234</v>
      </c>
      <c r="F32" s="7">
        <v>31371</v>
      </c>
      <c r="G32" s="7">
        <v>25463</v>
      </c>
      <c r="H32" s="7">
        <v>24964</v>
      </c>
      <c r="I32" s="5">
        <v>24717</v>
      </c>
    </row>
    <row r="33" spans="1:9" x14ac:dyDescent="0.2">
      <c r="A33" s="1">
        <v>29</v>
      </c>
      <c r="B33" s="1" t="e">
        <f t="shared" ca="1" si="1"/>
        <v>#REF!</v>
      </c>
      <c r="C33" s="1"/>
      <c r="D33" s="7">
        <v>32910</v>
      </c>
      <c r="E33" s="7">
        <v>32910</v>
      </c>
      <c r="F33" s="7">
        <v>32029</v>
      </c>
      <c r="G33" s="7">
        <v>26470</v>
      </c>
      <c r="H33" s="7">
        <v>25951</v>
      </c>
      <c r="I33" s="5">
        <v>25694</v>
      </c>
    </row>
    <row r="34" spans="1:9" x14ac:dyDescent="0.2">
      <c r="A34" s="1">
        <v>30</v>
      </c>
      <c r="B34" s="1" t="e">
        <f t="shared" ca="1" si="1"/>
        <v>#REF!</v>
      </c>
      <c r="C34" s="1"/>
      <c r="D34" s="7">
        <v>33782</v>
      </c>
      <c r="E34" s="7">
        <v>33782</v>
      </c>
      <c r="F34" s="7">
        <v>32878</v>
      </c>
      <c r="G34" s="7">
        <v>27358</v>
      </c>
      <c r="H34" s="7">
        <v>26822</v>
      </c>
      <c r="I34" s="5">
        <v>26556</v>
      </c>
    </row>
    <row r="35" spans="1:9" x14ac:dyDescent="0.2">
      <c r="A35" s="1">
        <v>31</v>
      </c>
      <c r="B35" s="1" t="e">
        <f t="shared" ca="1" si="1"/>
        <v>#REF!</v>
      </c>
      <c r="C35" s="1"/>
      <c r="D35" s="7">
        <v>34728</v>
      </c>
      <c r="E35" s="7">
        <v>34728</v>
      </c>
      <c r="F35" s="7">
        <v>33799</v>
      </c>
      <c r="G35" s="7">
        <v>28221</v>
      </c>
      <c r="H35" s="7">
        <v>27668</v>
      </c>
      <c r="I35" s="5">
        <v>27394</v>
      </c>
    </row>
    <row r="36" spans="1:9" x14ac:dyDescent="0.2">
      <c r="A36" s="1">
        <v>32</v>
      </c>
      <c r="B36" s="1" t="e">
        <f t="shared" ca="1" si="1"/>
        <v>#REF!</v>
      </c>
      <c r="C36" s="1"/>
      <c r="D36" s="7">
        <v>35745</v>
      </c>
      <c r="E36" s="7">
        <v>35745</v>
      </c>
      <c r="F36" s="7">
        <v>34788</v>
      </c>
      <c r="G36" s="7">
        <v>29055</v>
      </c>
      <c r="H36" s="7">
        <v>28485</v>
      </c>
      <c r="I36" s="5">
        <v>28203</v>
      </c>
    </row>
    <row r="37" spans="1:9" x14ac:dyDescent="0.2">
      <c r="A37" s="1">
        <v>33</v>
      </c>
      <c r="B37" s="1" t="e">
        <f t="shared" ca="1" si="1"/>
        <v>#REF!</v>
      </c>
      <c r="C37" s="1"/>
      <c r="D37" s="7">
        <v>36922</v>
      </c>
      <c r="E37" s="7">
        <v>36922</v>
      </c>
      <c r="F37" s="7">
        <v>35934</v>
      </c>
      <c r="G37" s="7">
        <v>29909</v>
      </c>
      <c r="H37" s="7">
        <v>29323</v>
      </c>
      <c r="I37" s="5">
        <v>29033</v>
      </c>
    </row>
    <row r="38" spans="1:9" x14ac:dyDescent="0.2">
      <c r="A38" s="1">
        <v>34</v>
      </c>
      <c r="B38" s="1" t="e">
        <f t="shared" ca="1" si="1"/>
        <v>#REF!</v>
      </c>
      <c r="C38" s="1"/>
      <c r="D38" s="7">
        <v>37890</v>
      </c>
      <c r="E38" s="7">
        <v>37890</v>
      </c>
      <c r="F38" s="7">
        <v>36876</v>
      </c>
      <c r="G38" s="7">
        <v>30756</v>
      </c>
      <c r="H38" s="7">
        <v>30153</v>
      </c>
      <c r="I38" s="5">
        <v>29854</v>
      </c>
    </row>
    <row r="39" spans="1:9" x14ac:dyDescent="0.2">
      <c r="A39" s="1">
        <v>35</v>
      </c>
      <c r="B39" s="1" t="e">
        <f t="shared" ca="1" si="1"/>
        <v>#REF!</v>
      </c>
      <c r="C39" s="1"/>
      <c r="D39" s="7">
        <v>38890</v>
      </c>
      <c r="E39" s="7">
        <v>38890</v>
      </c>
      <c r="F39" s="7">
        <v>37849</v>
      </c>
      <c r="G39" s="7">
        <v>31401</v>
      </c>
      <c r="H39" s="7">
        <v>30785</v>
      </c>
      <c r="I39" s="5">
        <v>30480</v>
      </c>
    </row>
    <row r="40" spans="1:9" x14ac:dyDescent="0.2">
      <c r="A40" s="1">
        <v>36</v>
      </c>
      <c r="B40" s="1" t="e">
        <f t="shared" ca="1" si="1"/>
        <v>#REF!</v>
      </c>
      <c r="C40" s="1"/>
      <c r="D40" s="7">
        <v>39880</v>
      </c>
      <c r="E40" s="7">
        <v>39880</v>
      </c>
      <c r="F40" s="7">
        <v>38813</v>
      </c>
      <c r="G40" s="7">
        <v>32233</v>
      </c>
      <c r="H40" s="7">
        <v>31601</v>
      </c>
      <c r="I40" s="5">
        <v>31288</v>
      </c>
    </row>
    <row r="41" spans="1:9" x14ac:dyDescent="0.2">
      <c r="A41" s="1">
        <v>37</v>
      </c>
      <c r="B41" s="1" t="e">
        <f t="shared" ca="1" si="1"/>
        <v>#REF!</v>
      </c>
      <c r="C41" s="1"/>
      <c r="D41" s="7">
        <v>40876</v>
      </c>
      <c r="E41" s="7">
        <v>40876</v>
      </c>
      <c r="F41" s="7">
        <v>39782</v>
      </c>
      <c r="G41" s="7">
        <v>33136</v>
      </c>
      <c r="H41" s="7">
        <v>32486</v>
      </c>
      <c r="I41" s="5">
        <v>32164</v>
      </c>
    </row>
    <row r="42" spans="1:9" x14ac:dyDescent="0.2">
      <c r="A42" s="1">
        <v>38</v>
      </c>
      <c r="B42" s="1" t="e">
        <f t="shared" ca="1" si="1"/>
        <v>#REF!</v>
      </c>
      <c r="C42" s="1"/>
      <c r="D42" s="7">
        <v>41881</v>
      </c>
      <c r="E42" s="7">
        <v>41881</v>
      </c>
      <c r="F42" s="7">
        <v>40760</v>
      </c>
      <c r="G42" s="7">
        <v>34106</v>
      </c>
      <c r="H42" s="7">
        <v>33437</v>
      </c>
      <c r="I42" s="5">
        <v>33106</v>
      </c>
    </row>
    <row r="43" spans="1:9" x14ac:dyDescent="0.2">
      <c r="A43" s="1">
        <v>39</v>
      </c>
      <c r="B43" s="1" t="e">
        <f t="shared" ca="1" si="1"/>
        <v>#REF!</v>
      </c>
      <c r="C43" s="1"/>
      <c r="D43" s="7">
        <v>42821</v>
      </c>
      <c r="E43" s="7">
        <v>42821</v>
      </c>
      <c r="F43" s="7">
        <v>41675</v>
      </c>
      <c r="G43" s="7">
        <v>35229</v>
      </c>
      <c r="H43" s="7">
        <v>34538</v>
      </c>
      <c r="I43" s="5">
        <v>34196</v>
      </c>
    </row>
    <row r="44" spans="1:9" x14ac:dyDescent="0.2">
      <c r="A44" s="1">
        <v>40</v>
      </c>
      <c r="B44" s="1" t="e">
        <f t="shared" ca="1" si="1"/>
        <v>#REF!</v>
      </c>
      <c r="C44" s="1"/>
      <c r="D44" s="7">
        <v>43857</v>
      </c>
      <c r="E44" s="7">
        <v>43857</v>
      </c>
      <c r="F44" s="7">
        <v>42683</v>
      </c>
      <c r="G44" s="7">
        <v>36153</v>
      </c>
      <c r="H44" s="7">
        <v>35444</v>
      </c>
      <c r="I44" s="5">
        <v>35093</v>
      </c>
    </row>
    <row r="45" spans="1:9" x14ac:dyDescent="0.2">
      <c r="A45" s="1">
        <v>41</v>
      </c>
      <c r="B45" s="1" t="e">
        <f t="shared" ca="1" si="1"/>
        <v>#REF!</v>
      </c>
      <c r="C45" s="1"/>
      <c r="D45" s="7">
        <v>44863</v>
      </c>
      <c r="E45" s="7">
        <v>44863</v>
      </c>
      <c r="F45" s="7">
        <v>43662</v>
      </c>
      <c r="G45" s="7">
        <v>37107</v>
      </c>
      <c r="H45" s="7">
        <v>36379</v>
      </c>
      <c r="I45" s="5">
        <v>36019</v>
      </c>
    </row>
    <row r="46" spans="1:9" x14ac:dyDescent="0.2">
      <c r="A46" s="1">
        <v>42</v>
      </c>
      <c r="B46" s="1" t="e">
        <f t="shared" ca="1" si="1"/>
        <v>#REF!</v>
      </c>
      <c r="C46" s="1"/>
      <c r="D46" s="7">
        <v>45859</v>
      </c>
      <c r="E46" s="7">
        <v>45859</v>
      </c>
      <c r="F46" s="7">
        <v>44632</v>
      </c>
      <c r="G46" s="7">
        <v>38052</v>
      </c>
      <c r="H46" s="7">
        <v>37306</v>
      </c>
      <c r="I46" s="5">
        <v>36937</v>
      </c>
    </row>
    <row r="47" spans="1:9" x14ac:dyDescent="0.2">
      <c r="A47" s="1">
        <v>43</v>
      </c>
      <c r="B47" s="1" t="e">
        <f t="shared" ca="1" si="1"/>
        <v>#REF!</v>
      </c>
      <c r="C47" s="1"/>
      <c r="D47" s="7">
        <v>46845</v>
      </c>
      <c r="E47" s="7">
        <v>46845</v>
      </c>
      <c r="F47" s="7">
        <v>45591</v>
      </c>
      <c r="G47" s="7">
        <v>39002</v>
      </c>
      <c r="H47" s="7">
        <v>38236</v>
      </c>
      <c r="I47" s="5">
        <v>37858</v>
      </c>
    </row>
    <row r="48" spans="1:9" x14ac:dyDescent="0.2">
      <c r="A48" s="1">
        <v>44</v>
      </c>
      <c r="B48" s="1" t="e">
        <f t="shared" ca="1" si="1"/>
        <v>#REF!</v>
      </c>
      <c r="C48" s="1"/>
      <c r="D48" s="7">
        <v>46503</v>
      </c>
      <c r="E48" s="7">
        <v>46503</v>
      </c>
      <c r="F48" s="7">
        <v>46503</v>
      </c>
      <c r="G48" s="7">
        <v>39961</v>
      </c>
      <c r="H48" s="7">
        <v>39177</v>
      </c>
      <c r="I48" s="5">
        <v>38789</v>
      </c>
    </row>
    <row r="49" spans="1:9" x14ac:dyDescent="0.2">
      <c r="A49" s="1">
        <v>45</v>
      </c>
      <c r="B49" s="1" t="e">
        <f t="shared" ca="1" si="1"/>
        <v>#REF!</v>
      </c>
      <c r="C49" s="1"/>
      <c r="D49" s="78">
        <v>48000</v>
      </c>
      <c r="E49" s="78">
        <v>48000</v>
      </c>
      <c r="F49" s="78">
        <v>48000</v>
      </c>
      <c r="G49" s="7">
        <v>40858</v>
      </c>
      <c r="H49" s="7">
        <v>40057</v>
      </c>
      <c r="I49" s="5">
        <v>39660</v>
      </c>
    </row>
    <row r="50" spans="1:9" x14ac:dyDescent="0.2">
      <c r="A50" s="1">
        <v>46</v>
      </c>
      <c r="B50" s="1" t="e">
        <f t="shared" ca="1" si="1"/>
        <v>#REF!</v>
      </c>
      <c r="C50" s="1"/>
      <c r="D50" s="78">
        <v>50000</v>
      </c>
      <c r="E50" s="78">
        <v>50000</v>
      </c>
      <c r="F50" s="78">
        <v>50000</v>
      </c>
      <c r="G50" s="7">
        <v>41846</v>
      </c>
      <c r="H50" s="7">
        <v>41025</v>
      </c>
      <c r="I50" s="5">
        <v>40619</v>
      </c>
    </row>
    <row r="51" spans="1:9" x14ac:dyDescent="0.2">
      <c r="A51" s="1">
        <v>47</v>
      </c>
      <c r="B51" s="1" t="e">
        <f t="shared" ca="1" si="1"/>
        <v>#REF!</v>
      </c>
      <c r="C51" s="1"/>
      <c r="D51" s="78">
        <v>51875</v>
      </c>
      <c r="E51" s="78">
        <v>51875</v>
      </c>
      <c r="F51" s="78">
        <v>51875</v>
      </c>
      <c r="G51" s="7">
        <v>42806</v>
      </c>
      <c r="H51" s="7">
        <v>41967</v>
      </c>
      <c r="I51" s="5">
        <v>41551</v>
      </c>
    </row>
    <row r="52" spans="1:9" x14ac:dyDescent="0.2">
      <c r="A52" s="1">
        <v>48</v>
      </c>
      <c r="B52" s="1" t="e">
        <f t="shared" ca="1" si="1"/>
        <v>#REF!</v>
      </c>
      <c r="C52" s="1"/>
      <c r="D52" s="78">
        <v>54275</v>
      </c>
      <c r="E52" s="78">
        <v>54275</v>
      </c>
      <c r="F52" s="78">
        <v>54275</v>
      </c>
      <c r="G52" s="7">
        <v>43757</v>
      </c>
      <c r="H52" s="7">
        <v>42899</v>
      </c>
      <c r="I52" s="5">
        <v>42474</v>
      </c>
    </row>
    <row r="53" spans="1:9" x14ac:dyDescent="0.2">
      <c r="A53" s="1">
        <v>49</v>
      </c>
      <c r="B53" s="1" t="e">
        <f t="shared" ca="1" si="1"/>
        <v>#REF!</v>
      </c>
      <c r="C53" s="1"/>
      <c r="D53" s="78">
        <v>55840</v>
      </c>
      <c r="E53" s="78">
        <v>55840</v>
      </c>
      <c r="F53" s="78">
        <v>55840</v>
      </c>
      <c r="G53" s="7">
        <v>44697</v>
      </c>
      <c r="H53" s="7">
        <v>43821</v>
      </c>
      <c r="I53" s="5">
        <v>43387</v>
      </c>
    </row>
    <row r="54" spans="1:9" x14ac:dyDescent="0.2">
      <c r="A54" s="1">
        <v>50</v>
      </c>
      <c r="B54" s="1" t="e">
        <f t="shared" ca="1" si="1"/>
        <v>#REF!</v>
      </c>
      <c r="C54" s="1"/>
      <c r="D54" s="78">
        <v>57933</v>
      </c>
      <c r="E54" s="78">
        <v>57933</v>
      </c>
      <c r="F54" s="78">
        <v>57933</v>
      </c>
      <c r="G54" s="78">
        <v>44232</v>
      </c>
      <c r="H54" s="7">
        <v>44232</v>
      </c>
      <c r="I54" s="6">
        <v>43794</v>
      </c>
    </row>
    <row r="55" spans="1:9" x14ac:dyDescent="0.2">
      <c r="A55" s="1">
        <v>51</v>
      </c>
      <c r="B55" s="1" t="e">
        <f t="shared" ca="1" si="1"/>
        <v>#REF!</v>
      </c>
      <c r="C55" s="1"/>
      <c r="D55" s="78">
        <v>60105</v>
      </c>
      <c r="E55" s="78">
        <v>60105</v>
      </c>
      <c r="F55" s="78">
        <v>60105</v>
      </c>
      <c r="G55" s="78">
        <v>46844</v>
      </c>
      <c r="H55" s="7">
        <v>46844</v>
      </c>
      <c r="I55" s="6">
        <v>46380</v>
      </c>
    </row>
    <row r="56" spans="1:9" x14ac:dyDescent="0.2">
      <c r="A56" s="1">
        <v>52</v>
      </c>
      <c r="B56" s="1" t="e">
        <f t="shared" ca="1" si="1"/>
        <v>#REF!</v>
      </c>
      <c r="C56" s="1"/>
      <c r="D56" s="78">
        <v>62359</v>
      </c>
      <c r="E56" s="78">
        <v>62359</v>
      </c>
      <c r="F56" s="78">
        <v>62359</v>
      </c>
      <c r="G56" s="78">
        <v>49458</v>
      </c>
      <c r="H56" s="7">
        <v>49458</v>
      </c>
      <c r="I56" s="6">
        <v>48968</v>
      </c>
    </row>
    <row r="57" spans="1:9" x14ac:dyDescent="0.2">
      <c r="A57" s="1">
        <v>53</v>
      </c>
      <c r="B57" s="1" t="e">
        <f t="shared" ca="1" si="1"/>
        <v>#REF!</v>
      </c>
      <c r="C57" s="1"/>
      <c r="D57" s="78">
        <v>64500</v>
      </c>
      <c r="E57" s="78">
        <v>64500</v>
      </c>
      <c r="F57" s="78">
        <v>64500</v>
      </c>
      <c r="G57" s="78">
        <v>52070</v>
      </c>
      <c r="H57" s="7">
        <v>52070</v>
      </c>
      <c r="I57" s="6">
        <v>51555</v>
      </c>
    </row>
    <row r="58" spans="1:9" x14ac:dyDescent="0.2">
      <c r="A58" s="1">
        <v>54</v>
      </c>
      <c r="B58" s="1" t="e">
        <f t="shared" ca="1" si="1"/>
        <v>#REF!</v>
      </c>
      <c r="C58" s="1"/>
      <c r="D58" s="78">
        <v>66000</v>
      </c>
      <c r="E58" s="78">
        <v>66000</v>
      </c>
      <c r="F58" s="78">
        <v>66000</v>
      </c>
      <c r="G58" s="78">
        <v>52630</v>
      </c>
      <c r="H58" s="7">
        <v>52630</v>
      </c>
      <c r="I58" s="6">
        <v>52109</v>
      </c>
    </row>
    <row r="59" spans="1:9" x14ac:dyDescent="0.2">
      <c r="A59" s="1">
        <v>55</v>
      </c>
      <c r="B59" s="1" t="e">
        <f t="shared" ca="1" si="1"/>
        <v>#REF!</v>
      </c>
      <c r="C59" s="1"/>
      <c r="D59" s="78">
        <v>67500</v>
      </c>
      <c r="E59" s="78">
        <v>67500</v>
      </c>
      <c r="F59" s="78">
        <v>67500</v>
      </c>
      <c r="G59" s="78">
        <v>54870</v>
      </c>
      <c r="H59" s="7">
        <v>54870</v>
      </c>
      <c r="I59" s="6">
        <v>54327</v>
      </c>
    </row>
    <row r="60" spans="1:9" x14ac:dyDescent="0.2">
      <c r="A60" s="1">
        <v>56</v>
      </c>
      <c r="B60" s="1" t="e">
        <f t="shared" ca="1" si="1"/>
        <v>#REF!</v>
      </c>
      <c r="C60" s="1"/>
      <c r="D60" s="78">
        <v>68850</v>
      </c>
      <c r="E60" s="78">
        <v>68850</v>
      </c>
      <c r="F60" s="78">
        <v>68850</v>
      </c>
      <c r="G60" s="78">
        <v>57109</v>
      </c>
      <c r="H60" s="7">
        <v>57109</v>
      </c>
      <c r="I60" s="6">
        <v>56544</v>
      </c>
    </row>
    <row r="61" spans="1:9" x14ac:dyDescent="0.2">
      <c r="A61" s="1">
        <v>57</v>
      </c>
      <c r="B61" s="1" t="e">
        <f t="shared" ca="1" si="1"/>
        <v>#REF!</v>
      </c>
      <c r="C61" s="1"/>
      <c r="D61" s="78">
        <v>70250</v>
      </c>
      <c r="E61" s="78">
        <v>70250</v>
      </c>
      <c r="F61" s="78">
        <v>70250</v>
      </c>
      <c r="G61" s="78">
        <v>59349</v>
      </c>
      <c r="H61" s="7">
        <v>59349</v>
      </c>
      <c r="I61" s="6">
        <v>58761</v>
      </c>
    </row>
    <row r="62" spans="1:9" x14ac:dyDescent="0.2">
      <c r="A62" s="1">
        <v>58</v>
      </c>
      <c r="B62" s="1" t="e">
        <f t="shared" ca="1" si="1"/>
        <v>#REF!</v>
      </c>
      <c r="C62" s="1"/>
      <c r="D62" s="78">
        <v>72955</v>
      </c>
      <c r="E62" s="78">
        <v>72955</v>
      </c>
      <c r="F62" s="78">
        <v>72955</v>
      </c>
      <c r="G62" s="78">
        <v>61588</v>
      </c>
      <c r="H62" s="7">
        <v>61588</v>
      </c>
      <c r="I62" s="6">
        <v>60978</v>
      </c>
    </row>
    <row r="63" spans="1:9" x14ac:dyDescent="0.2">
      <c r="A63" s="1">
        <v>59</v>
      </c>
      <c r="B63" s="1" t="e">
        <f t="shared" ca="1" si="1"/>
        <v>#REF!</v>
      </c>
      <c r="C63" s="1"/>
      <c r="D63" s="78">
        <v>75763</v>
      </c>
      <c r="E63" s="78">
        <v>75763</v>
      </c>
      <c r="F63" s="78">
        <v>75763</v>
      </c>
      <c r="G63" s="78">
        <v>63828</v>
      </c>
      <c r="H63" s="7">
        <v>63828</v>
      </c>
      <c r="I63" s="6">
        <v>63196</v>
      </c>
    </row>
    <row r="64" spans="1:9" x14ac:dyDescent="0.2">
      <c r="A64" s="1">
        <v>60</v>
      </c>
      <c r="B64" s="1" t="e">
        <f t="shared" ca="1" si="1"/>
        <v>#REF!</v>
      </c>
      <c r="C64" s="1"/>
      <c r="D64" s="78">
        <v>78680</v>
      </c>
      <c r="E64" s="78">
        <v>78680</v>
      </c>
      <c r="F64" s="78">
        <v>78680</v>
      </c>
      <c r="G64" s="78">
        <v>66067</v>
      </c>
      <c r="H64" s="7">
        <v>66067</v>
      </c>
      <c r="I64" s="6">
        <v>65413</v>
      </c>
    </row>
    <row r="65" spans="1:9" x14ac:dyDescent="0.2">
      <c r="A65" s="1">
        <v>61</v>
      </c>
      <c r="B65" s="1" t="e">
        <f t="shared" ca="1" si="1"/>
        <v>#REF!</v>
      </c>
      <c r="C65" s="1"/>
      <c r="D65" s="78">
        <v>82500</v>
      </c>
      <c r="E65" s="78">
        <v>82500</v>
      </c>
      <c r="F65" s="78">
        <v>82500</v>
      </c>
      <c r="G65" s="78">
        <v>68307</v>
      </c>
      <c r="H65" s="7">
        <v>68307</v>
      </c>
      <c r="I65" s="6">
        <v>67631</v>
      </c>
    </row>
    <row r="66" spans="1:9" x14ac:dyDescent="0.2">
      <c r="A66" s="1">
        <v>62</v>
      </c>
      <c r="B66" s="1" t="e">
        <f t="shared" ca="1" si="1"/>
        <v>#REF!</v>
      </c>
      <c r="C66" s="1"/>
      <c r="D66" s="78">
        <v>85676</v>
      </c>
      <c r="E66" s="78">
        <v>85676</v>
      </c>
      <c r="F66" s="78">
        <v>85676</v>
      </c>
      <c r="G66" s="78">
        <v>70546</v>
      </c>
      <c r="H66" s="7">
        <v>70546</v>
      </c>
      <c r="I66" s="6">
        <v>69848</v>
      </c>
    </row>
    <row r="67" spans="1:9" x14ac:dyDescent="0.2">
      <c r="A67" s="1">
        <v>63</v>
      </c>
      <c r="B67" s="1" t="e">
        <f t="shared" ca="1" si="1"/>
        <v>#REF!</v>
      </c>
      <c r="C67" s="1"/>
      <c r="D67" s="78">
        <v>88975</v>
      </c>
      <c r="E67" s="78">
        <v>88975</v>
      </c>
      <c r="F67" s="78">
        <v>88975</v>
      </c>
      <c r="G67" s="78">
        <v>72787</v>
      </c>
      <c r="H67" s="7">
        <v>72787</v>
      </c>
      <c r="I67" s="6">
        <v>72066</v>
      </c>
    </row>
    <row r="68" spans="1:9" x14ac:dyDescent="0.2">
      <c r="A68" s="1">
        <v>64</v>
      </c>
      <c r="B68" s="1" t="e">
        <f t="shared" ca="1" si="1"/>
        <v>#REF!</v>
      </c>
      <c r="C68" s="1"/>
      <c r="D68" s="78">
        <v>91400</v>
      </c>
      <c r="E68" s="78">
        <v>91400</v>
      </c>
      <c r="F68" s="78">
        <v>91400</v>
      </c>
      <c r="G68" s="78">
        <v>74232</v>
      </c>
      <c r="H68" s="7">
        <v>74232</v>
      </c>
      <c r="I68" s="6">
        <v>73497</v>
      </c>
    </row>
    <row r="69" spans="1:9" x14ac:dyDescent="0.2">
      <c r="A69" s="1">
        <v>65</v>
      </c>
      <c r="B69" s="1" t="e">
        <f t="shared" ca="1" si="1"/>
        <v>#REF!</v>
      </c>
      <c r="C69" s="1"/>
      <c r="D69" s="78">
        <v>94000</v>
      </c>
      <c r="E69" s="78">
        <v>94000</v>
      </c>
      <c r="F69" s="78">
        <v>94000</v>
      </c>
      <c r="G69" s="78">
        <v>75026</v>
      </c>
      <c r="H69" s="7">
        <v>75026</v>
      </c>
      <c r="I69" s="6">
        <v>74283</v>
      </c>
    </row>
    <row r="70" spans="1:9" x14ac:dyDescent="0.2">
      <c r="A70" s="1">
        <v>66</v>
      </c>
      <c r="B70" s="1" t="e">
        <f t="shared" ca="1" si="1"/>
        <v>#REF!</v>
      </c>
      <c r="C70" s="1"/>
      <c r="D70" s="78">
        <v>95880</v>
      </c>
      <c r="E70" s="78">
        <v>95880</v>
      </c>
      <c r="F70" s="78">
        <v>95880</v>
      </c>
      <c r="G70" s="78">
        <v>77266</v>
      </c>
      <c r="H70" s="7">
        <v>77266</v>
      </c>
      <c r="I70" s="6">
        <v>76501</v>
      </c>
    </row>
    <row r="71" spans="1:9" x14ac:dyDescent="0.2">
      <c r="A71" s="1">
        <v>67</v>
      </c>
      <c r="B71" s="1" t="e">
        <f t="shared" ref="B71:B76" ca="1" si="2">OFFSET(B71,0,B$3-2)</f>
        <v>#REF!</v>
      </c>
      <c r="C71" s="1"/>
      <c r="D71" s="78">
        <v>98000</v>
      </c>
      <c r="E71" s="78">
        <v>98000</v>
      </c>
      <c r="F71" s="78">
        <v>98000</v>
      </c>
      <c r="G71" s="78">
        <v>79505</v>
      </c>
      <c r="H71" s="7">
        <v>79505</v>
      </c>
      <c r="I71" s="6">
        <v>78718</v>
      </c>
    </row>
    <row r="72" spans="1:9" x14ac:dyDescent="0.2">
      <c r="A72" s="1">
        <v>68</v>
      </c>
      <c r="B72" s="1" t="e">
        <f t="shared" ca="1" si="2"/>
        <v>#REF!</v>
      </c>
      <c r="C72" s="1"/>
      <c r="D72" s="78">
        <v>101000</v>
      </c>
      <c r="E72" s="78">
        <v>101000</v>
      </c>
      <c r="F72" s="78">
        <v>101000</v>
      </c>
      <c r="G72" s="78">
        <v>81745</v>
      </c>
      <c r="H72" s="7">
        <v>81745</v>
      </c>
      <c r="I72" s="6">
        <v>80936</v>
      </c>
    </row>
    <row r="73" spans="1:9" x14ac:dyDescent="0.2">
      <c r="A73" s="1">
        <v>69</v>
      </c>
      <c r="B73" s="1" t="e">
        <f t="shared" ca="1" si="2"/>
        <v>#REF!</v>
      </c>
      <c r="C73" s="1"/>
      <c r="D73" s="78">
        <v>104889</v>
      </c>
      <c r="E73" s="78">
        <v>104889</v>
      </c>
      <c r="F73" s="78">
        <v>104889</v>
      </c>
      <c r="G73" s="78">
        <v>83984</v>
      </c>
      <c r="H73" s="7">
        <v>83984</v>
      </c>
      <c r="I73" s="6">
        <v>83152</v>
      </c>
    </row>
    <row r="74" spans="1:9" x14ac:dyDescent="0.2">
      <c r="A74" s="1">
        <v>70</v>
      </c>
      <c r="B74" s="1" t="e">
        <f t="shared" ca="1" si="2"/>
        <v>#REF!</v>
      </c>
      <c r="C74" s="1"/>
      <c r="D74" s="78">
        <v>109100</v>
      </c>
      <c r="E74" s="78">
        <v>109100</v>
      </c>
      <c r="F74" s="78">
        <v>109100</v>
      </c>
      <c r="G74" s="78">
        <v>86923</v>
      </c>
      <c r="H74" s="7">
        <v>86923</v>
      </c>
      <c r="I74" s="6">
        <v>86062</v>
      </c>
    </row>
    <row r="75" spans="1:9" x14ac:dyDescent="0.2">
      <c r="A75" s="1">
        <v>71</v>
      </c>
      <c r="B75" s="1" t="e">
        <f t="shared" ca="1" si="2"/>
        <v>#REF!</v>
      </c>
      <c r="C75" s="1"/>
      <c r="D75" s="78">
        <v>110950</v>
      </c>
      <c r="E75" s="78">
        <v>110950</v>
      </c>
      <c r="F75" s="78">
        <v>110950</v>
      </c>
      <c r="G75" s="78">
        <v>89861</v>
      </c>
      <c r="H75" s="7">
        <v>89861</v>
      </c>
      <c r="I75" s="6">
        <v>88972</v>
      </c>
    </row>
    <row r="76" spans="1:9" x14ac:dyDescent="0.2">
      <c r="A76" s="1">
        <v>72</v>
      </c>
      <c r="B76" s="1" t="e">
        <f t="shared" ca="1" si="2"/>
        <v>#REF!</v>
      </c>
      <c r="C76" s="1"/>
      <c r="D76" s="78">
        <v>113170</v>
      </c>
      <c r="E76" s="78">
        <v>113170</v>
      </c>
      <c r="F76" s="78">
        <v>113170</v>
      </c>
      <c r="G76" s="78">
        <v>92802</v>
      </c>
      <c r="H76" s="7">
        <v>92802</v>
      </c>
      <c r="I76" s="6">
        <v>91883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4" sqref="C4"/>
    </sheetView>
  </sheetViews>
  <sheetFormatPr defaultRowHeight="12.75" x14ac:dyDescent="0.2"/>
  <cols>
    <col min="1" max="1" width="20" customWidth="1"/>
    <col min="2" max="6" width="17.42578125" customWidth="1"/>
    <col min="7" max="7" width="12.85546875" customWidth="1"/>
  </cols>
  <sheetData>
    <row r="1" spans="1:7" x14ac:dyDescent="0.2">
      <c r="A1" s="43" t="s">
        <v>134</v>
      </c>
      <c r="D1" s="11"/>
      <c r="E1" s="11"/>
    </row>
    <row r="2" spans="1:7" x14ac:dyDescent="0.2">
      <c r="A2" s="15" t="s">
        <v>133</v>
      </c>
      <c r="B2" s="13">
        <v>2021</v>
      </c>
      <c r="C2" s="13">
        <v>2020</v>
      </c>
      <c r="D2" s="13">
        <v>2019</v>
      </c>
      <c r="E2" s="13">
        <v>2018</v>
      </c>
      <c r="F2" s="13">
        <v>2017</v>
      </c>
      <c r="G2" s="14">
        <v>2016</v>
      </c>
    </row>
    <row r="3" spans="1:7" x14ac:dyDescent="0.2">
      <c r="A3" s="11">
        <f>IF('Salary Calculation'!D15="Yes",HLOOKUP(CurYear,SENTable,2,FALSE),0)</f>
        <v>0</v>
      </c>
      <c r="B3" s="11">
        <v>1324</v>
      </c>
      <c r="C3" s="11">
        <v>1324</v>
      </c>
      <c r="D3" s="11">
        <v>1289</v>
      </c>
      <c r="E3" s="11">
        <v>1264</v>
      </c>
      <c r="F3" s="11">
        <v>1239</v>
      </c>
      <c r="G3" s="11">
        <v>1227</v>
      </c>
    </row>
    <row r="4" spans="1:7" x14ac:dyDescent="0.2">
      <c r="F4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7" sqref="I7"/>
    </sheetView>
  </sheetViews>
  <sheetFormatPr defaultRowHeight="12.75" x14ac:dyDescent="0.2"/>
  <cols>
    <col min="1" max="1" width="28.28515625" customWidth="1"/>
    <col min="3" max="3" width="3" customWidth="1"/>
    <col min="4" max="10" width="19.28515625" customWidth="1"/>
    <col min="13" max="13" width="16" customWidth="1"/>
  </cols>
  <sheetData>
    <row r="1" spans="1:8" x14ac:dyDescent="0.2">
      <c r="A1" s="43" t="s">
        <v>64</v>
      </c>
      <c r="C1" s="43" t="s">
        <v>132</v>
      </c>
    </row>
    <row r="2" spans="1:8" x14ac:dyDescent="0.2">
      <c r="A2" t="str">
        <f>CurYear</f>
        <v>Please Select</v>
      </c>
      <c r="D2">
        <v>2020</v>
      </c>
      <c r="E2">
        <v>2019</v>
      </c>
      <c r="F2">
        <v>2018</v>
      </c>
      <c r="G2">
        <v>2017</v>
      </c>
      <c r="H2">
        <v>2016</v>
      </c>
    </row>
    <row r="3" spans="1:8" x14ac:dyDescent="0.2">
      <c r="A3" s="12" t="e">
        <f>HLOOKUP(A2,C2:H3,2,FALSE)</f>
        <v>#N/A</v>
      </c>
      <c r="D3">
        <f>COLUMN()</f>
        <v>4</v>
      </c>
      <c r="E3">
        <f>COLUMN()</f>
        <v>5</v>
      </c>
      <c r="F3">
        <f>COLUMN()</f>
        <v>6</v>
      </c>
      <c r="G3">
        <f>COLUMN()</f>
        <v>7</v>
      </c>
      <c r="H3">
        <f>COLUMN()</f>
        <v>8</v>
      </c>
    </row>
    <row r="4" spans="1:8" ht="15" x14ac:dyDescent="0.2">
      <c r="A4" s="1" t="e">
        <f ca="1">OFFSET(A4,0,A$3-1)</f>
        <v>#N/A</v>
      </c>
      <c r="B4" s="81">
        <v>5.5E-2</v>
      </c>
      <c r="C4" s="81"/>
      <c r="D4" s="79">
        <v>0</v>
      </c>
      <c r="E4" s="79">
        <v>0</v>
      </c>
      <c r="F4" s="79">
        <v>0</v>
      </c>
      <c r="G4" s="80">
        <v>0</v>
      </c>
      <c r="H4" s="80">
        <v>0</v>
      </c>
    </row>
    <row r="5" spans="1:8" ht="15" x14ac:dyDescent="0.2">
      <c r="A5" s="1" t="e">
        <f ca="1">OFFSET(A5,0,A$3-1)</f>
        <v>#N/A</v>
      </c>
      <c r="B5" s="81">
        <v>5.8000000000000003E-2</v>
      </c>
      <c r="C5" s="81"/>
      <c r="D5" s="80">
        <v>14601</v>
      </c>
      <c r="E5" s="80">
        <v>14401</v>
      </c>
      <c r="F5" s="80">
        <v>14101</v>
      </c>
      <c r="G5" s="80">
        <v>13701</v>
      </c>
      <c r="H5" s="80">
        <v>13601</v>
      </c>
    </row>
    <row r="6" spans="1:8" ht="15" x14ac:dyDescent="0.2">
      <c r="A6" s="1" t="e">
        <f t="shared" ref="A6:A12" ca="1" si="0">OFFSET(A6,0,A$3-1)</f>
        <v>#N/A</v>
      </c>
      <c r="B6" s="81">
        <v>6.5000000000000002E-2</v>
      </c>
      <c r="C6" s="81"/>
      <c r="D6" s="80">
        <v>22801</v>
      </c>
      <c r="E6" s="80">
        <v>22501</v>
      </c>
      <c r="F6" s="80">
        <v>22001</v>
      </c>
      <c r="G6" s="80">
        <v>21401</v>
      </c>
      <c r="H6" s="80">
        <v>21201</v>
      </c>
    </row>
    <row r="7" spans="1:8" ht="15" x14ac:dyDescent="0.2">
      <c r="A7" s="1" t="e">
        <f t="shared" ca="1" si="0"/>
        <v>#N/A</v>
      </c>
      <c r="B7" s="81">
        <v>6.8000000000000005E-2</v>
      </c>
      <c r="C7" s="81"/>
      <c r="D7" s="80">
        <v>37101</v>
      </c>
      <c r="E7" s="80">
        <v>36501</v>
      </c>
      <c r="F7" s="80">
        <v>35701</v>
      </c>
      <c r="G7" s="80">
        <v>34701</v>
      </c>
      <c r="H7" s="80">
        <v>34401</v>
      </c>
    </row>
    <row r="8" spans="1:8" ht="15" x14ac:dyDescent="0.2">
      <c r="A8" s="1" t="e">
        <f t="shared" ca="1" si="0"/>
        <v>#N/A</v>
      </c>
      <c r="B8" s="81">
        <v>8.5000000000000006E-2</v>
      </c>
      <c r="C8" s="81"/>
      <c r="D8" s="80">
        <v>46901</v>
      </c>
      <c r="E8" s="80">
        <v>46201</v>
      </c>
      <c r="F8" s="80">
        <v>45201</v>
      </c>
      <c r="G8" s="80">
        <v>43901</v>
      </c>
      <c r="H8" s="80">
        <v>43501</v>
      </c>
    </row>
    <row r="9" spans="1:8" ht="15" x14ac:dyDescent="0.2">
      <c r="A9" s="1" t="e">
        <f t="shared" ca="1" si="0"/>
        <v>#N/A</v>
      </c>
      <c r="B9" s="81">
        <v>9.9000000000000005E-2</v>
      </c>
      <c r="C9" s="81"/>
      <c r="D9" s="80">
        <v>65601</v>
      </c>
      <c r="E9" s="80">
        <v>64601</v>
      </c>
      <c r="F9" s="80">
        <v>63101</v>
      </c>
      <c r="G9" s="82">
        <v>61301</v>
      </c>
      <c r="H9" s="82">
        <v>60701</v>
      </c>
    </row>
    <row r="10" spans="1:8" ht="15" x14ac:dyDescent="0.2">
      <c r="A10" s="1" t="e">
        <f t="shared" ca="1" si="0"/>
        <v>#N/A</v>
      </c>
      <c r="B10" s="81">
        <v>0.105</v>
      </c>
      <c r="C10" s="81"/>
      <c r="D10" s="80">
        <v>93001</v>
      </c>
      <c r="E10" s="80">
        <v>91501</v>
      </c>
      <c r="F10" s="80">
        <v>89401</v>
      </c>
      <c r="G10" s="82">
        <v>86801</v>
      </c>
      <c r="H10" s="82">
        <v>86001</v>
      </c>
    </row>
    <row r="11" spans="1:8" ht="15" x14ac:dyDescent="0.2">
      <c r="A11" s="1" t="e">
        <f t="shared" ca="1" si="0"/>
        <v>#N/A</v>
      </c>
      <c r="B11" s="83">
        <v>0.114</v>
      </c>
      <c r="C11" s="83"/>
      <c r="D11" s="84">
        <v>109501</v>
      </c>
      <c r="E11" s="84">
        <v>107701</v>
      </c>
      <c r="F11" s="84">
        <v>105201</v>
      </c>
      <c r="G11" s="84">
        <v>102201</v>
      </c>
      <c r="H11" s="84">
        <v>101201</v>
      </c>
    </row>
    <row r="12" spans="1:8" ht="15" x14ac:dyDescent="0.2">
      <c r="A12" s="1" t="e">
        <f t="shared" ca="1" si="0"/>
        <v>#N/A</v>
      </c>
      <c r="B12" s="83">
        <v>0.125</v>
      </c>
      <c r="C12" s="83"/>
      <c r="D12" s="84">
        <v>164201</v>
      </c>
      <c r="E12" s="84">
        <v>161501</v>
      </c>
      <c r="F12" s="84">
        <v>157801</v>
      </c>
      <c r="G12" s="84">
        <v>153301</v>
      </c>
      <c r="H12" s="84">
        <v>151801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20" sqref="I20"/>
    </sheetView>
  </sheetViews>
  <sheetFormatPr defaultRowHeight="12.75" x14ac:dyDescent="0.2"/>
  <cols>
    <col min="2" max="2" width="9.5703125" customWidth="1"/>
    <col min="3" max="3" width="13.42578125" customWidth="1"/>
    <col min="4" max="4" width="9.5703125" customWidth="1"/>
    <col min="5" max="5" width="10.28515625" customWidth="1"/>
    <col min="6" max="6" width="10.42578125" customWidth="1"/>
    <col min="7" max="7" width="9.5703125" customWidth="1"/>
  </cols>
  <sheetData>
    <row r="1" spans="1:8" ht="6.75" customHeight="1" x14ac:dyDescent="0.2">
      <c r="A1" s="27"/>
      <c r="B1" s="28"/>
      <c r="C1" s="28"/>
      <c r="D1" s="28"/>
      <c r="E1" s="28"/>
      <c r="F1" s="28"/>
      <c r="G1" s="28"/>
      <c r="H1" s="29"/>
    </row>
    <row r="2" spans="1:8" ht="15" customHeight="1" x14ac:dyDescent="0.2">
      <c r="A2" s="30"/>
      <c r="B2" s="45" t="s">
        <v>57</v>
      </c>
      <c r="C2" s="117"/>
      <c r="D2" s="116" t="s">
        <v>122</v>
      </c>
      <c r="E2" s="118">
        <v>8</v>
      </c>
      <c r="F2" s="116" t="s">
        <v>125</v>
      </c>
      <c r="G2" s="118">
        <v>260.70999999999998</v>
      </c>
      <c r="H2" s="32"/>
    </row>
    <row r="3" spans="1:8" x14ac:dyDescent="0.2">
      <c r="A3" s="30"/>
      <c r="B3" s="31"/>
      <c r="C3" s="31"/>
      <c r="D3" s="31"/>
      <c r="E3" s="46"/>
      <c r="F3" s="31"/>
      <c r="G3" s="47"/>
      <c r="H3" s="32"/>
    </row>
    <row r="4" spans="1:8" ht="38.25" x14ac:dyDescent="0.2">
      <c r="A4" s="30"/>
      <c r="B4" s="107" t="s">
        <v>36</v>
      </c>
      <c r="C4" s="108" t="s">
        <v>40</v>
      </c>
      <c r="D4" s="108" t="s">
        <v>39</v>
      </c>
      <c r="E4" s="108" t="s">
        <v>123</v>
      </c>
      <c r="F4" s="108" t="s">
        <v>120</v>
      </c>
      <c r="G4" s="109" t="s">
        <v>121</v>
      </c>
      <c r="H4" s="32"/>
    </row>
    <row r="5" spans="1:8" x14ac:dyDescent="0.2">
      <c r="A5" s="30"/>
      <c r="B5" s="52">
        <v>0</v>
      </c>
      <c r="C5" s="57" t="s">
        <v>41</v>
      </c>
      <c r="D5" s="103" t="s">
        <v>42</v>
      </c>
      <c r="E5" s="52">
        <f t="shared" ref="E5:E11" si="0">D5+E$2</f>
        <v>31</v>
      </c>
      <c r="F5" s="52">
        <f>G$2-E5</f>
        <v>229.70999999999998</v>
      </c>
      <c r="G5" s="105">
        <f>E5/F5</f>
        <v>0.13495276653171392</v>
      </c>
      <c r="H5" s="32"/>
    </row>
    <row r="6" spans="1:8" x14ac:dyDescent="0.2">
      <c r="A6" s="30"/>
      <c r="B6" s="52">
        <v>1</v>
      </c>
      <c r="C6" s="57" t="s">
        <v>43</v>
      </c>
      <c r="D6" s="103" t="s">
        <v>42</v>
      </c>
      <c r="E6" s="52">
        <f t="shared" si="0"/>
        <v>31</v>
      </c>
      <c r="F6" s="52">
        <f t="shared" ref="F6:F11" si="1">G$2-E6</f>
        <v>229.70999999999998</v>
      </c>
      <c r="G6" s="105">
        <f t="shared" ref="G6:G11" si="2">E6/F6</f>
        <v>0.13495276653171392</v>
      </c>
      <c r="H6" s="32"/>
    </row>
    <row r="7" spans="1:8" x14ac:dyDescent="0.2">
      <c r="A7" s="30"/>
      <c r="B7" s="52">
        <v>2</v>
      </c>
      <c r="C7" s="57" t="s">
        <v>44</v>
      </c>
      <c r="D7" s="103" t="s">
        <v>45</v>
      </c>
      <c r="E7" s="52">
        <f t="shared" si="0"/>
        <v>32</v>
      </c>
      <c r="F7" s="52">
        <f t="shared" si="1"/>
        <v>228.70999999999998</v>
      </c>
      <c r="G7" s="105">
        <f t="shared" si="2"/>
        <v>0.1399151764242928</v>
      </c>
      <c r="H7" s="32"/>
    </row>
    <row r="8" spans="1:8" x14ac:dyDescent="0.2">
      <c r="A8" s="30"/>
      <c r="B8" s="52">
        <v>3</v>
      </c>
      <c r="C8" s="57" t="s">
        <v>46</v>
      </c>
      <c r="D8" s="103" t="s">
        <v>47</v>
      </c>
      <c r="E8" s="52">
        <f t="shared" si="0"/>
        <v>33</v>
      </c>
      <c r="F8" s="52">
        <f t="shared" si="1"/>
        <v>227.70999999999998</v>
      </c>
      <c r="G8" s="105">
        <f t="shared" si="2"/>
        <v>0.14492117166571516</v>
      </c>
      <c r="H8" s="32"/>
    </row>
    <row r="9" spans="1:8" x14ac:dyDescent="0.2">
      <c r="A9" s="30"/>
      <c r="B9" s="52">
        <v>4</v>
      </c>
      <c r="C9" s="57" t="s">
        <v>48</v>
      </c>
      <c r="D9" s="103" t="s">
        <v>49</v>
      </c>
      <c r="E9" s="52">
        <f t="shared" si="0"/>
        <v>34</v>
      </c>
      <c r="F9" s="52">
        <f t="shared" si="1"/>
        <v>226.70999999999998</v>
      </c>
      <c r="G9" s="105">
        <f t="shared" si="2"/>
        <v>0.14997132901063034</v>
      </c>
      <c r="H9" s="32"/>
    </row>
    <row r="10" spans="1:8" x14ac:dyDescent="0.2">
      <c r="A10" s="30"/>
      <c r="B10" s="52">
        <v>5</v>
      </c>
      <c r="C10" s="57" t="s">
        <v>50</v>
      </c>
      <c r="D10" s="103" t="s">
        <v>51</v>
      </c>
      <c r="E10" s="52">
        <f t="shared" si="0"/>
        <v>35</v>
      </c>
      <c r="F10" s="52">
        <f t="shared" si="1"/>
        <v>225.70999999999998</v>
      </c>
      <c r="G10" s="105">
        <f t="shared" si="2"/>
        <v>0.15506623543485004</v>
      </c>
      <c r="H10" s="32"/>
    </row>
    <row r="11" spans="1:8" x14ac:dyDescent="0.2">
      <c r="A11" s="30"/>
      <c r="B11" s="52">
        <v>10</v>
      </c>
      <c r="C11" s="57" t="s">
        <v>52</v>
      </c>
      <c r="D11" s="103" t="s">
        <v>53</v>
      </c>
      <c r="E11" s="52">
        <f t="shared" si="0"/>
        <v>38</v>
      </c>
      <c r="F11" s="52">
        <f t="shared" si="1"/>
        <v>222.70999999999998</v>
      </c>
      <c r="G11" s="105">
        <f t="shared" si="2"/>
        <v>0.17062547707781422</v>
      </c>
      <c r="H11" s="32"/>
    </row>
    <row r="12" spans="1:8" x14ac:dyDescent="0.2">
      <c r="A12" s="30"/>
      <c r="B12" s="58">
        <v>15</v>
      </c>
      <c r="C12" s="59" t="s">
        <v>54</v>
      </c>
      <c r="D12" s="104" t="s">
        <v>55</v>
      </c>
      <c r="E12" s="58">
        <f t="shared" ref="E12" si="3">D12+E$2</f>
        <v>41</v>
      </c>
      <c r="F12" s="58">
        <f t="shared" ref="F12" si="4">G$2-E12</f>
        <v>219.70999999999998</v>
      </c>
      <c r="G12" s="106">
        <f t="shared" ref="G12" si="5">E12/F12</f>
        <v>0.18660962177415685</v>
      </c>
      <c r="H12" s="32"/>
    </row>
    <row r="13" spans="1:8" x14ac:dyDescent="0.2">
      <c r="A13" s="35"/>
      <c r="B13" s="36"/>
      <c r="C13" s="36"/>
      <c r="D13" s="36"/>
      <c r="E13" s="36"/>
      <c r="F13" s="36"/>
      <c r="G13" s="36"/>
      <c r="H13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57</vt:i4>
      </vt:variant>
    </vt:vector>
  </HeadingPairs>
  <TitlesOfParts>
    <vt:vector size="63" baseType="lpstr">
      <vt:lpstr>Salary Calculation</vt:lpstr>
      <vt:lpstr>Grades Defs</vt:lpstr>
      <vt:lpstr>Grade Values</vt:lpstr>
      <vt:lpstr>SEN</vt:lpstr>
      <vt:lpstr>Pension</vt:lpstr>
      <vt:lpstr>TTO Calculation</vt:lpstr>
      <vt:lpstr>Actual_SCP</vt:lpstr>
      <vt:lpstr>AnnSalary</vt:lpstr>
      <vt:lpstr>Band</vt:lpstr>
      <vt:lpstr>BAND1</vt:lpstr>
      <vt:lpstr>BAND10</vt:lpstr>
      <vt:lpstr>BAND11</vt:lpstr>
      <vt:lpstr>BAND12</vt:lpstr>
      <vt:lpstr>BAND13</vt:lpstr>
      <vt:lpstr>BAND14</vt:lpstr>
      <vt:lpstr>BAND15</vt:lpstr>
      <vt:lpstr>BAND16</vt:lpstr>
      <vt:lpstr>BAND2</vt:lpstr>
      <vt:lpstr>BAND3</vt:lpstr>
      <vt:lpstr>BAND4</vt:lpstr>
      <vt:lpstr>BAND5</vt:lpstr>
      <vt:lpstr>BAND6</vt:lpstr>
      <vt:lpstr>BAND7</vt:lpstr>
      <vt:lpstr>BAND8</vt:lpstr>
      <vt:lpstr>BAND9</vt:lpstr>
      <vt:lpstr>BandData</vt:lpstr>
      <vt:lpstr>BandList</vt:lpstr>
      <vt:lpstr>ContWeeks</vt:lpstr>
      <vt:lpstr>CurBand</vt:lpstr>
      <vt:lpstr>CurPenYear</vt:lpstr>
      <vt:lpstr>CurYear</vt:lpstr>
      <vt:lpstr>FT_Hours</vt:lpstr>
      <vt:lpstr>FT_Weeks</vt:lpstr>
      <vt:lpstr>GradeA</vt:lpstr>
      <vt:lpstr>GradeB</vt:lpstr>
      <vt:lpstr>GradeC</vt:lpstr>
      <vt:lpstr>GradeD</vt:lpstr>
      <vt:lpstr>GradeData</vt:lpstr>
      <vt:lpstr>GradeE</vt:lpstr>
      <vt:lpstr>GradeF</vt:lpstr>
      <vt:lpstr>GradeG</vt:lpstr>
      <vt:lpstr>GradeH</vt:lpstr>
      <vt:lpstr>GradeI</vt:lpstr>
      <vt:lpstr>GradeJ</vt:lpstr>
      <vt:lpstr>GradeK</vt:lpstr>
      <vt:lpstr>GradeL</vt:lpstr>
      <vt:lpstr>GradeList</vt:lpstr>
      <vt:lpstr>GradeM</vt:lpstr>
      <vt:lpstr>GradeN</vt:lpstr>
      <vt:lpstr>HPW</vt:lpstr>
      <vt:lpstr>Max_SCP</vt:lpstr>
      <vt:lpstr>Min_SCP</vt:lpstr>
      <vt:lpstr>PaidWeeks</vt:lpstr>
      <vt:lpstr>PensionTable</vt:lpstr>
      <vt:lpstr>SCPData</vt:lpstr>
      <vt:lpstr>SCPList</vt:lpstr>
      <vt:lpstr>SENAllow</vt:lpstr>
      <vt:lpstr>SENTable</vt:lpstr>
      <vt:lpstr>ServCalc</vt:lpstr>
      <vt:lpstr>TTOData</vt:lpstr>
      <vt:lpstr>YearList</vt:lpstr>
      <vt:lpstr>YearNum</vt:lpstr>
      <vt:lpstr>YearsServ</vt:lpstr>
    </vt:vector>
  </TitlesOfParts>
  <Company>nycc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Calculator 2009</dc:title>
  <dc:creator>nycc</dc:creator>
  <cp:lastModifiedBy>David Green</cp:lastModifiedBy>
  <cp:lastPrinted>2009-11-24T11:26:22Z</cp:lastPrinted>
  <dcterms:created xsi:type="dcterms:W3CDTF">2003-11-03T10:35:24Z</dcterms:created>
  <dcterms:modified xsi:type="dcterms:W3CDTF">2020-08-27T07:20:15Z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 (with description)</vt:lpwstr>
  </property>
</Properties>
</file>